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60" activeTab="0"/>
  </bookViews>
  <sheets>
    <sheet name="ขาออก ม.ค.2561" sheetId="1" r:id="rId1"/>
    <sheet name="นำเข้า ม.ค.2561" sheetId="2" r:id="rId2"/>
    <sheet name="นำเข้า 10 อันดับ ม.ค.2561" sheetId="3" r:id="rId3"/>
    <sheet name="ผ่านแดน เดือน มกราคม 2561" sheetId="4" r:id="rId4"/>
    <sheet name="ผ่านแดน 10 อันดับ" sheetId="5" r:id="rId5"/>
  </sheets>
  <definedNames/>
  <calcPr fullCalcOnLoad="1"/>
</workbook>
</file>

<file path=xl/sharedStrings.xml><?xml version="1.0" encoding="utf-8"?>
<sst xmlns="http://schemas.openxmlformats.org/spreadsheetml/2006/main" count="429" uniqueCount="209">
  <si>
    <t>ด่านศุลกากรช่องเม็ก</t>
  </si>
  <si>
    <t xml:space="preserve">สินค้าส่งออกสูงสุด  10  อันดับ </t>
  </si>
  <si>
    <t>ปีงบประมาณ 2561   (เดือน  มกราคม 2561)</t>
  </si>
  <si>
    <t>ลำดับที่</t>
  </si>
  <si>
    <t>ชนิดสินค้า</t>
  </si>
  <si>
    <t>พิกัด</t>
  </si>
  <si>
    <t>น้ำหนัก (ตัน)</t>
  </si>
  <si>
    <t>มูลค่า (ล้านบาท)</t>
  </si>
  <si>
    <t>น้ำมันดีเซลหมุนเร็ว</t>
  </si>
  <si>
    <t>27101971</t>
  </si>
  <si>
    <t>เหล็กข้ออ้อย</t>
  </si>
  <si>
    <t>ผงชูรสอายิโน๊ะโม๊ะโต๊ะ</t>
  </si>
  <si>
    <t>ครีมเทียม</t>
  </si>
  <si>
    <t>รถยนต์นั่งใหม่สำเร็จรูป</t>
  </si>
  <si>
    <t>ขนมข้าวโพดอบเนย</t>
  </si>
  <si>
    <t>รถไถนา</t>
  </si>
  <si>
    <t>น้ำตาลทราย</t>
  </si>
  <si>
    <t>น้ำ</t>
  </si>
  <si>
    <t>กระสอบเปล่า</t>
  </si>
  <si>
    <t>รวม</t>
  </si>
  <si>
    <t>อื่นๆ</t>
  </si>
  <si>
    <t>รวมทั้งหมด</t>
  </si>
  <si>
    <t>อาหารสัตว์</t>
  </si>
  <si>
    <t>สินค้าส่งออก ด่านศุลกากรช่องเม็ก</t>
  </si>
  <si>
    <t>ปีงบประมาณ 2561</t>
  </si>
  <si>
    <t>ประจำเดือน มกราคม  2561</t>
  </si>
  <si>
    <t>สินค้า</t>
  </si>
  <si>
    <t>น้ำหนัก</t>
  </si>
  <si>
    <t>ปริมาณ</t>
  </si>
  <si>
    <t>หน่วย</t>
  </si>
  <si>
    <t>มูลค่า</t>
  </si>
  <si>
    <t>SA</t>
  </si>
  <si>
    <t>KGM</t>
  </si>
  <si>
    <t>C62</t>
  </si>
  <si>
    <t>TNE</t>
  </si>
  <si>
    <t>อุปกรณ์รถยนต์</t>
  </si>
  <si>
    <t>PK</t>
  </si>
  <si>
    <t>หม้อแปลงไฟฟ้า</t>
  </si>
  <si>
    <t>กระเบื้องสีลอนคู่</t>
  </si>
  <si>
    <t>ถุงพลาสติก</t>
  </si>
  <si>
    <t>ซุปไก่สกัดแบรนด์</t>
  </si>
  <si>
    <t>ปุ๋ย</t>
  </si>
  <si>
    <t>น้ำยาล้างจาน</t>
  </si>
  <si>
    <t>CT</t>
  </si>
  <si>
    <t>อุปกรณ์ทดสอบความเที่ยงตรงของเครื่องวัดไฟฟ้า</t>
  </si>
  <si>
    <t>รถสีดาน</t>
  </si>
  <si>
    <t>บะหมี่กึ่งสำเร็จรูป</t>
  </si>
  <si>
    <t>BG</t>
  </si>
  <si>
    <t>ครอบปิดหัวท้าย</t>
  </si>
  <si>
    <t>น้ำยาผสมคอนกรีต</t>
  </si>
  <si>
    <t>ซีแพคโมเนีย</t>
  </si>
  <si>
    <t>ซอสปรุงรส</t>
  </si>
  <si>
    <t>ยีสต์แห้งสำเร็จรูปสีทอง</t>
  </si>
  <si>
    <t>หลอดกาแฟ</t>
  </si>
  <si>
    <t>ยาสีฟัน</t>
  </si>
  <si>
    <t>ครีมเทียมขั้นหวาน</t>
  </si>
  <si>
    <t>ยางนอกรถยนต์</t>
  </si>
  <si>
    <t>กะบะพีวีซี,เกียงพีวีซี,ถาดลูกกลิ้งสีพีวีซี</t>
  </si>
  <si>
    <t>ปิโตรเลียมบิทูเมน</t>
  </si>
  <si>
    <t>ด้าย</t>
  </si>
  <si>
    <t>แป้งข้าวสาลี</t>
  </si>
  <si>
    <t>นมถั่วเหลือง</t>
  </si>
  <si>
    <t>LTR</t>
  </si>
  <si>
    <t>ถาดใส่ชิ้นงานทำด้วยพลาสติก</t>
  </si>
  <si>
    <t>เหล็กคอล์ย</t>
  </si>
  <si>
    <t>กระเบื้องปูพื้น</t>
  </si>
  <si>
    <t>MTK</t>
  </si>
  <si>
    <t>อาหารสัตว์  แหลมทอง</t>
  </si>
  <si>
    <t>ปลาซาร์ดีนในซอสมะเขือเทศ</t>
  </si>
  <si>
    <t>นมและครีม</t>
  </si>
  <si>
    <t>กระเบื้องซิเมนต์สำหรับมุงหลังคา</t>
  </si>
  <si>
    <t>เหล็กม้วนเทา 0.35X 100มม.,เหล็กม้วนครีม 0.35X 100มม.,เหล็กม้วนเทา 0.40X100มม. (รายละเอียดตามอินวอยซ์แนบ)</t>
  </si>
  <si>
    <t>น้ำมันพืชโอลีน</t>
  </si>
  <si>
    <t>ผลไม้กระป๋อง</t>
  </si>
  <si>
    <t>เครื่องยนต์ดีเซล</t>
  </si>
  <si>
    <t>เหล็กรางสำหรับแบบหล่อคอนกรีต</t>
  </si>
  <si>
    <t>เครื่องป้องกันไฟกระชาก</t>
  </si>
  <si>
    <t>EA</t>
  </si>
  <si>
    <t>สารสี</t>
  </si>
  <si>
    <t>รวมทั้งสิ้น</t>
  </si>
  <si>
    <t>สินค้านำเข้าด่านศุลกากรช่องเม็ก</t>
  </si>
  <si>
    <t>นำเข้าจาก สปป.ลาว</t>
  </si>
  <si>
    <t>ประจำเดือน  มกราคม  2561</t>
  </si>
  <si>
    <t>ลำดับ</t>
  </si>
  <si>
    <t>พิกัดศุลกากร</t>
  </si>
  <si>
    <t>น้ำหนัก(ก.ก.)</t>
  </si>
  <si>
    <t>หน่วยของสินค้า</t>
  </si>
  <si>
    <t>ราคา(บาท)</t>
  </si>
  <si>
    <t>อากรขาเข้า(บาท)</t>
  </si>
  <si>
    <t>ภาษีมูลค่าเพิ่ม(บาท)</t>
  </si>
  <si>
    <t>หมายเหตุ</t>
  </si>
  <si>
    <t>07141011</t>
  </si>
  <si>
    <t>มันสำประหลัง(มันเส้น)</t>
  </si>
  <si>
    <t>พลังงานไฟฟ้า</t>
  </si>
  <si>
    <t>KWH</t>
  </si>
  <si>
    <t>08109060</t>
  </si>
  <si>
    <t>มะขามเปียก</t>
  </si>
  <si>
    <t>07141099</t>
  </si>
  <si>
    <t>มันสำประหลัง(มันหัว)</t>
  </si>
  <si>
    <t>กาแฟสำเร็จรูป 3in1</t>
  </si>
  <si>
    <t>09012110</t>
  </si>
  <si>
    <t>กาแฟคั่วไม่บด</t>
  </si>
  <si>
    <t>07049010</t>
  </si>
  <si>
    <t>กะหล่ำปลี</t>
  </si>
  <si>
    <t>ชุดสายไฟ</t>
  </si>
  <si>
    <t>กาแฟสำเร็จรูป</t>
  </si>
  <si>
    <t>07142090</t>
  </si>
  <si>
    <t>มันเทศ</t>
  </si>
  <si>
    <t>08052100</t>
  </si>
  <si>
    <t>ส้ม</t>
  </si>
  <si>
    <t>แบบเหล็กอุโมงค์ พร้อมอุปกรณ์</t>
  </si>
  <si>
    <t>*</t>
  </si>
  <si>
    <t>ชัน</t>
  </si>
  <si>
    <t>เปลือกไม้บง</t>
  </si>
  <si>
    <t>วิกผมปลอม</t>
  </si>
  <si>
    <t>เศษและของที่ใช้ไม่ได้ ซึ่งไม่ได้คัดแยก</t>
  </si>
  <si>
    <t>เครื่องเจาะแบบติดตั้งบนแท่น ใช้แล้วพร้อมอุปกรณ์</t>
  </si>
  <si>
    <t>เครื่องกำเนิดไฟฟ้า</t>
  </si>
  <si>
    <t>เครื่องจักรเจาะหินชนิด 2 บูมเจาะ ใช้แล้ว</t>
  </si>
  <si>
    <t>-</t>
  </si>
  <si>
    <t>อื่น ๆ</t>
  </si>
  <si>
    <t>หมายเหตุ  1) * ใบสุทธินำกลับ เก่าใช้แล้ว    ** I-EAT FREE ZONE   *** คลังทัณฑ์บน</t>
  </si>
  <si>
    <t xml:space="preserve">            </t>
  </si>
  <si>
    <t xml:space="preserve">    2) ข้อมูลอ้างอิงจากรายงานสารสนเทศศุลกากร</t>
  </si>
  <si>
    <t>มูลค่าสินค้านำเข้าสูงสุด  10  อันดับ</t>
  </si>
  <si>
    <t>ประจำปีงบประมาณ  2561 (ตุลาคม - มกราคม 2561)</t>
  </si>
  <si>
    <t>น้ำหนัก/ตัน</t>
  </si>
  <si>
    <t>มูลค่า/ล้านบาท</t>
  </si>
  <si>
    <t>มันสำปะหลัง(มันเส้น)</t>
  </si>
  <si>
    <t>เมล็ดกาแฟดิบ</t>
  </si>
  <si>
    <t>มันสำปะหลัง(มันหัว)</t>
  </si>
  <si>
    <t>กาแฟคั่ว</t>
  </si>
  <si>
    <t xml:space="preserve">หมายเหตุ </t>
  </si>
  <si>
    <t>1) * ใบสุทธินำกลับ เก่าใช้แล้ว</t>
  </si>
  <si>
    <t>2) ข้อมูลอ้างอิงจากรายงานสารสนเทศศุลกากร</t>
  </si>
  <si>
    <t xml:space="preserve">มูลค่าสินค้าผ่านแดนสูงสุด  10  อันดับ </t>
  </si>
  <si>
    <t>ปีงบประมาณ 2561   เดือน มกราคม 2561</t>
  </si>
  <si>
    <t>ผ่านแดนขาเข้า</t>
  </si>
  <si>
    <t>ผ่านแดนขาออก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</si>
  <si>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</si>
  <si>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</si>
  <si>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</si>
  <si>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น้ำหนัก (กก.)</t>
  </si>
  <si>
    <t>ชิ้นส่วนเฟอร์นิเจอร์ไม้ดู่</t>
  </si>
  <si>
    <t>กังหัน HYDROLIC พร้อมอุปกรณ์ติดตั้ง</t>
  </si>
  <si>
    <t>บุหรี่</t>
  </si>
  <si>
    <t>อุปกรณ์ประกอบเครื่องกังหันไฮดรอลิค</t>
  </si>
  <si>
    <t>ข้าวเหนียว</t>
  </si>
  <si>
    <t>วอส์วใหญ่ปิดเปิดน้ำของ EDLชิ้นส่วนในตัว</t>
  </si>
  <si>
    <t>ไฟแช็ก</t>
  </si>
  <si>
    <t>เชือกสลิง พร้อมอุปกรณ์สำหรับลากจูง</t>
  </si>
  <si>
    <t xml:space="preserve">ELECTRICAL EQUIPMENT </t>
  </si>
  <si>
    <t>สุรา</t>
  </si>
  <si>
    <t>เครื่องปรับอากาศพร้อมอุปกรณ์</t>
  </si>
  <si>
    <t>อุปกรณ์ประกอบของถังบำบัดน้ำเสีย</t>
  </si>
  <si>
    <t>อะไหล่รถจักยานยนต์</t>
  </si>
  <si>
    <t>รถบรรทุกใช้ในเหมืองแร่</t>
  </si>
  <si>
    <t>กระดาษฉลาก</t>
  </si>
  <si>
    <t>ยางรถยนต์</t>
  </si>
  <si>
    <t>ลำโพง</t>
  </si>
  <si>
    <t>โทรทัศน์,ลำโพง</t>
  </si>
  <si>
    <t>ผักอบแห้ง</t>
  </si>
  <si>
    <t>ลูกอม</t>
  </si>
  <si>
    <t>เครื่องใช้ไฟฟ้า</t>
  </si>
  <si>
    <t>เครื่องสูบน้ำ</t>
  </si>
  <si>
    <t>กระเบื้องเซรามิค</t>
  </si>
  <si>
    <t>รถขุดดินเก่า,รถยกสินค้า, รถจักรยานอื่นๆ</t>
  </si>
  <si>
    <t>อุปกรณ์ติดตั้งไฟฟ้า</t>
  </si>
  <si>
    <t>ชิ้นส่วนประกอบสำหรับรถจักยานยนต์</t>
  </si>
  <si>
    <t>ผลิตภัณฑ์ยา</t>
  </si>
  <si>
    <t>กล่องลวดตาข่าย</t>
  </si>
  <si>
    <t>ชิ้นส่วนเฟอร์เจอร์ไม้ดู่</t>
  </si>
  <si>
    <t>แผ่นใยสังเคราะห์</t>
  </si>
  <si>
    <t>เฟอร์นิเจอร์ไม้ดู่</t>
  </si>
  <si>
    <t>พาเลทพลาสติก</t>
  </si>
  <si>
    <t>ชิ้นส่วนเฟอร์นิเจอร์ทำจากไม้ประดู่</t>
  </si>
  <si>
    <t>เครื่องคั่วกาแฟ</t>
  </si>
  <si>
    <t>หลอดไฟใช้กับรถจักรยานยนต์</t>
  </si>
  <si>
    <t>สารละลาย,สารทำความสะอาด</t>
  </si>
  <si>
    <t>ส่วนประกอบเครื่องแต่งกาย</t>
  </si>
  <si>
    <t>ชุดโคมไฟสำหรับภายนอก</t>
  </si>
  <si>
    <t>เฟอร์นิเจอร์ไม้ประดู่</t>
  </si>
  <si>
    <t>ยางพารา</t>
  </si>
  <si>
    <t>ก็อกน้ำทำด้วยพลาสติก</t>
  </si>
  <si>
    <t>MEDICAI EQUIPMENT</t>
  </si>
  <si>
    <t>ชิ้นส่วนเฟอร์นิเจอร์ไม้ประดู่</t>
  </si>
  <si>
    <t>DIAGNOSTIC KITS</t>
  </si>
  <si>
    <t>อุปกรณ์เครื่องมือแพทย์</t>
  </si>
  <si>
    <t>ถ่านขาวอัดแท่ง</t>
  </si>
  <si>
    <t>เครื่องกรองน้ำ</t>
  </si>
  <si>
    <t>ส่วนประกอบหม้อแปลงไฟฟ้า</t>
  </si>
  <si>
    <t>ของเล่นพลาสติก</t>
  </si>
  <si>
    <t>อุปกรณ์สำหรับผลิตหม้อแปลงไฟฟ้า</t>
  </si>
  <si>
    <t>ผ้าอ้อมเด็ก</t>
  </si>
  <si>
    <t>เหล็กแผ่น</t>
  </si>
  <si>
    <t>ตะแกรงเหล็กอุปกรณ์บรรจุสินค้า</t>
  </si>
  <si>
    <t>ชั้นวางตะแกรงเหล็ก</t>
  </si>
  <si>
    <t>รวมสินค้าผ่านแดนขาเข้า 10 อันดับ</t>
  </si>
  <si>
    <t>รวมสินค้าผ่านแดนขาออก 10 อันดับ</t>
  </si>
  <si>
    <t>มูลค่า (USD)</t>
  </si>
  <si>
    <t>มูลค่า(USD)</t>
  </si>
  <si>
    <t>ใบขนสินค้าผ่านแดนขาเข้า จำนวน 63 ใบขน</t>
  </si>
  <si>
    <t>ใบขนสินค้าผ่านแดนขาออก จำนวน 73 ใบขน</t>
  </si>
  <si>
    <t>85043199</t>
  </si>
  <si>
    <t>44029090</t>
  </si>
  <si>
    <t xml:space="preserve">            รวมทั้งสิ้น</t>
  </si>
  <si>
    <t>มูลค่าสินค้าผ่านแดนขาเข้า-ขาออก</t>
  </si>
  <si>
    <t xml:space="preserve">  จำนวนใบขนผ่านแดนขาเข้า  63 ใบขน</t>
  </si>
  <si>
    <t xml:space="preserve">                                 จำนวนใบขนผ่านขาแดนออก  73 ใบขน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</si>
</sst>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0.000"/>
    <numFmt numFmtId="188" formatCode="_-* #,##0.00_-;\-* #,##0.00_-;_-* &quot;-&quot;??_-;_-@_-"/>
    <numFmt numFmtId="189" formatCode="#,##0.00;[Red]#,##0.00"/>
    <numFmt numFmtId="190" formatCode="0000"/>
    <numFmt numFmtId="191" formatCode="_-* #,##0.000_-;\-* #,##0.000_-;_-* &quot;-&quot;???_-;_-@_-"/>
    <numFmt numFmtId="192" formatCode="_-* #,##0.000_-;\-* #,##0.000_-;_-* &quot;-&quot;??_-;_-@_-"/>
    <numFmt numFmtId="193" formatCode="0.000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u val="single"/>
      <sz val="11"/>
      <color indexed="30"/>
      <name val="Tahoma"/>
      <family val="2"/>
    </font>
    <font>
      <b/>
      <sz val="14"/>
      <color indexed="8"/>
      <name val="TH SarabunPSK"/>
      <family val="2"/>
    </font>
    <font>
      <sz val="10"/>
      <name val="Leelawadee UI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b/>
      <sz val="20"/>
      <name val="TH SarabunPSK"/>
      <family val="2"/>
    </font>
    <font>
      <b/>
      <sz val="16"/>
      <color indexed="63"/>
      <name val="TH SarabunPSK"/>
      <family val="2"/>
    </font>
    <font>
      <sz val="16"/>
      <color indexed="8"/>
      <name val="Tahoma"/>
      <family val="2"/>
    </font>
    <font>
      <sz val="16"/>
      <color indexed="63"/>
      <name val="TH SarabunPSK"/>
      <family val="2"/>
    </font>
    <font>
      <b/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 tint="0.24998000264167786"/>
      <name val="TH SarabunPSK"/>
      <family val="2"/>
    </font>
    <font>
      <sz val="16"/>
      <color theme="1"/>
      <name val="Calibri"/>
      <family val="2"/>
    </font>
    <font>
      <sz val="16"/>
      <color rgb="FF222222"/>
      <name val="TH SarabunPSK"/>
      <family val="2"/>
    </font>
    <font>
      <sz val="16"/>
      <color theme="1" tint="0.24998000264167786"/>
      <name val="TH SarabunPSK"/>
      <family val="2"/>
    </font>
    <font>
      <b/>
      <sz val="20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 style="medium"/>
      <bottom style="medium"/>
    </border>
    <border>
      <left/>
      <right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22" borderId="3" applyNumberFormat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24" borderId="4" applyNumberForma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0" fontId="2" fillId="0" borderId="0" xfId="53" applyFont="1" applyBorder="1" applyAlignment="1">
      <alignment horizontal="centerContinuous" vertical="center" wrapText="1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187" fontId="3" fillId="0" borderId="0" xfId="53" applyNumberFormat="1" applyFont="1">
      <alignment/>
      <protection/>
    </xf>
    <xf numFmtId="0" fontId="4" fillId="33" borderId="10" xfId="53" applyFont="1" applyFill="1" applyBorder="1" applyAlignment="1">
      <alignment horizontal="center" vertical="center"/>
      <protection/>
    </xf>
    <xf numFmtId="187" fontId="4" fillId="33" borderId="10" xfId="53" applyNumberFormat="1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/>
      <protection/>
    </xf>
    <xf numFmtId="187" fontId="4" fillId="33" borderId="10" xfId="34" applyNumberFormat="1" applyFont="1" applyFill="1" applyBorder="1" applyAlignment="1">
      <alignment horizontal="center" vertical="center"/>
    </xf>
    <xf numFmtId="0" fontId="11" fillId="0" borderId="11" xfId="68" applyNumberFormat="1" applyFont="1" applyFill="1" applyBorder="1" applyAlignment="1" applyProtection="1">
      <alignment horizontal="center"/>
      <protection/>
    </xf>
    <xf numFmtId="0" fontId="12" fillId="34" borderId="10" xfId="52" applyNumberFormat="1" applyFont="1" applyFill="1" applyBorder="1" applyAlignment="1" applyProtection="1">
      <alignment horizontal="center"/>
      <protection/>
    </xf>
    <xf numFmtId="0" fontId="8" fillId="35" borderId="10" xfId="70" applyFont="1" applyFill="1" applyBorder="1" applyAlignment="1">
      <alignment horizontal="center"/>
      <protection/>
    </xf>
    <xf numFmtId="187" fontId="8" fillId="35" borderId="10" xfId="70" applyNumberFormat="1" applyFont="1" applyFill="1" applyBorder="1" applyAlignment="1">
      <alignment horizontal="center"/>
      <protection/>
    </xf>
    <xf numFmtId="0" fontId="57" fillId="2" borderId="10" xfId="0" applyFont="1" applyFill="1" applyBorder="1" applyAlignment="1">
      <alignment horizontal="center" vertical="center"/>
    </xf>
    <xf numFmtId="49" fontId="57" fillId="2" borderId="10" xfId="0" applyNumberFormat="1" applyFont="1" applyFill="1" applyBorder="1" applyAlignment="1">
      <alignment horizontal="center" vertical="center"/>
    </xf>
    <xf numFmtId="43" fontId="57" fillId="2" borderId="10" xfId="43" applyFont="1" applyFill="1" applyBorder="1" applyAlignment="1">
      <alignment horizontal="center" vertical="center"/>
    </xf>
    <xf numFmtId="43" fontId="58" fillId="2" borderId="10" xfId="43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50" applyNumberFormat="1" applyFont="1" applyFill="1" applyBorder="1" applyAlignment="1" applyProtection="1">
      <alignment vertical="center"/>
      <protection/>
    </xf>
    <xf numFmtId="189" fontId="7" fillId="0" borderId="10" xfId="50" applyNumberFormat="1" applyFont="1" applyFill="1" applyBorder="1" applyAlignment="1" applyProtection="1">
      <alignment vertical="center"/>
      <protection/>
    </xf>
    <xf numFmtId="189" fontId="7" fillId="0" borderId="10" xfId="50" applyNumberFormat="1" applyFont="1" applyFill="1" applyBorder="1" applyAlignment="1" applyProtection="1">
      <alignment horizontal="center" vertical="center"/>
      <protection/>
    </xf>
    <xf numFmtId="43" fontId="59" fillId="0" borderId="10" xfId="43" applyFont="1" applyBorder="1" applyAlignment="1">
      <alignment vertical="center"/>
    </xf>
    <xf numFmtId="43" fontId="59" fillId="0" borderId="10" xfId="43" applyFont="1" applyBorder="1" applyAlignment="1">
      <alignment horizontal="center" vertical="center"/>
    </xf>
    <xf numFmtId="0" fontId="7" fillId="0" borderId="10" xfId="59" applyNumberFormat="1" applyFont="1" applyFill="1" applyBorder="1" applyAlignment="1" applyProtection="1">
      <alignment vertical="center"/>
      <protection/>
    </xf>
    <xf numFmtId="189" fontId="7" fillId="0" borderId="10" xfId="59" applyNumberFormat="1" applyFont="1" applyFill="1" applyBorder="1" applyAlignment="1" applyProtection="1">
      <alignment vertical="center"/>
      <protection/>
    </xf>
    <xf numFmtId="189" fontId="7" fillId="0" borderId="10" xfId="59" applyNumberFormat="1" applyFont="1" applyFill="1" applyBorder="1" applyAlignment="1" applyProtection="1">
      <alignment horizontal="center" vertical="center"/>
      <protection/>
    </xf>
    <xf numFmtId="0" fontId="7" fillId="0" borderId="10" xfId="64" applyNumberFormat="1" applyFont="1" applyFill="1" applyBorder="1" applyAlignment="1" applyProtection="1">
      <alignment vertical="center"/>
      <protection/>
    </xf>
    <xf numFmtId="189" fontId="7" fillId="0" borderId="10" xfId="64" applyNumberFormat="1" applyFont="1" applyFill="1" applyBorder="1" applyAlignment="1" applyProtection="1">
      <alignment vertical="center"/>
      <protection/>
    </xf>
    <xf numFmtId="189" fontId="7" fillId="0" borderId="10" xfId="64" applyNumberFormat="1" applyFont="1" applyFill="1" applyBorder="1" applyAlignment="1" applyProtection="1">
      <alignment horizontal="center" vertical="center"/>
      <protection/>
    </xf>
    <xf numFmtId="189" fontId="7" fillId="0" borderId="10" xfId="65" applyNumberFormat="1" applyFont="1" applyFill="1" applyBorder="1" applyAlignment="1" applyProtection="1">
      <alignment vertical="center"/>
      <protection/>
    </xf>
    <xf numFmtId="189" fontId="7" fillId="0" borderId="10" xfId="65" applyNumberFormat="1" applyFont="1" applyFill="1" applyBorder="1" applyAlignment="1" applyProtection="1">
      <alignment horizontal="center" vertical="center"/>
      <protection/>
    </xf>
    <xf numFmtId="0" fontId="59" fillId="0" borderId="12" xfId="0" applyFont="1" applyBorder="1" applyAlignment="1">
      <alignment horizontal="center" vertical="center"/>
    </xf>
    <xf numFmtId="0" fontId="7" fillId="0" borderId="10" xfId="49" applyNumberFormat="1" applyFont="1" applyFill="1" applyBorder="1" applyAlignment="1" applyProtection="1">
      <alignment vertical="center" wrapText="1"/>
      <protection/>
    </xf>
    <xf numFmtId="189" fontId="7" fillId="0" borderId="10" xfId="49" applyNumberFormat="1" applyFont="1" applyFill="1" applyBorder="1" applyAlignment="1" applyProtection="1">
      <alignment vertical="center"/>
      <protection/>
    </xf>
    <xf numFmtId="189" fontId="7" fillId="0" borderId="10" xfId="49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vertical="center" wrapText="1"/>
    </xf>
    <xf numFmtId="189" fontId="7" fillId="0" borderId="10" xfId="67" applyNumberFormat="1" applyFont="1" applyFill="1" applyBorder="1" applyAlignment="1" applyProtection="1">
      <alignment vertical="center"/>
      <protection/>
    </xf>
    <xf numFmtId="0" fontId="7" fillId="0" borderId="10" xfId="67" applyNumberFormat="1" applyFont="1" applyFill="1" applyBorder="1" applyAlignment="1" applyProtection="1">
      <alignment vertical="center" wrapText="1" shrinkToFit="1"/>
      <protection/>
    </xf>
    <xf numFmtId="189" fontId="7" fillId="0" borderId="10" xfId="63" applyNumberFormat="1" applyFont="1" applyFill="1" applyBorder="1" applyAlignment="1" applyProtection="1">
      <alignment vertical="center"/>
      <protection/>
    </xf>
    <xf numFmtId="189" fontId="7" fillId="0" borderId="10" xfId="63" applyNumberFormat="1" applyFont="1" applyFill="1" applyBorder="1" applyAlignment="1" applyProtection="1">
      <alignment horizontal="center" vertical="center"/>
      <protection/>
    </xf>
    <xf numFmtId="0" fontId="7" fillId="0" borderId="10" xfId="47" applyNumberFormat="1" applyFont="1" applyFill="1" applyBorder="1" applyAlignment="1" applyProtection="1">
      <alignment vertical="center"/>
      <protection/>
    </xf>
    <xf numFmtId="189" fontId="7" fillId="0" borderId="10" xfId="47" applyNumberFormat="1" applyFont="1" applyFill="1" applyBorder="1" applyAlignment="1" applyProtection="1">
      <alignment vertical="center"/>
      <protection/>
    </xf>
    <xf numFmtId="189" fontId="7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10" xfId="58" applyNumberFormat="1" applyFont="1" applyFill="1" applyBorder="1" applyAlignment="1" applyProtection="1">
      <alignment vertical="center" wrapText="1"/>
      <protection/>
    </xf>
    <xf numFmtId="189" fontId="7" fillId="0" borderId="10" xfId="58" applyNumberFormat="1" applyFont="1" applyFill="1" applyBorder="1" applyAlignment="1" applyProtection="1">
      <alignment vertical="center"/>
      <protection/>
    </xf>
    <xf numFmtId="189" fontId="7" fillId="0" borderId="10" xfId="58" applyNumberFormat="1" applyFont="1" applyFill="1" applyBorder="1" applyAlignment="1" applyProtection="1">
      <alignment horizontal="center" vertical="center"/>
      <protection/>
    </xf>
    <xf numFmtId="0" fontId="7" fillId="0" borderId="10" xfId="61" applyNumberFormat="1" applyFont="1" applyFill="1" applyBorder="1" applyAlignment="1" applyProtection="1">
      <alignment vertical="center"/>
      <protection/>
    </xf>
    <xf numFmtId="189" fontId="7" fillId="0" borderId="10" xfId="61" applyNumberFormat="1" applyFont="1" applyFill="1" applyBorder="1" applyAlignment="1" applyProtection="1">
      <alignment vertical="center"/>
      <protection/>
    </xf>
    <xf numFmtId="189" fontId="7" fillId="0" borderId="10" xfId="61" applyNumberFormat="1" applyFont="1" applyFill="1" applyBorder="1" applyAlignment="1" applyProtection="1">
      <alignment horizontal="center" vertical="center"/>
      <protection/>
    </xf>
    <xf numFmtId="189" fontId="7" fillId="0" borderId="10" xfId="48" applyNumberFormat="1" applyFont="1" applyFill="1" applyBorder="1" applyAlignment="1" applyProtection="1">
      <alignment vertical="center"/>
      <protection/>
    </xf>
    <xf numFmtId="189" fontId="7" fillId="0" borderId="10" xfId="48" applyNumberFormat="1" applyFont="1" applyFill="1" applyBorder="1" applyAlignment="1" applyProtection="1">
      <alignment horizontal="center" vertical="center"/>
      <protection/>
    </xf>
    <xf numFmtId="0" fontId="7" fillId="0" borderId="10" xfId="48" applyNumberFormat="1" applyFont="1" applyFill="1" applyBorder="1" applyAlignment="1" applyProtection="1">
      <alignment vertical="center"/>
      <protection/>
    </xf>
    <xf numFmtId="189" fontId="7" fillId="0" borderId="10" xfId="60" applyNumberFormat="1" applyFont="1" applyFill="1" applyBorder="1" applyAlignment="1" applyProtection="1">
      <alignment vertical="center"/>
      <protection/>
    </xf>
    <xf numFmtId="189" fontId="7" fillId="0" borderId="10" xfId="60" applyNumberFormat="1" applyFont="1" applyFill="1" applyBorder="1" applyAlignment="1" applyProtection="1">
      <alignment horizontal="center" vertical="center"/>
      <protection/>
    </xf>
    <xf numFmtId="0" fontId="7" fillId="0" borderId="10" xfId="56" applyNumberFormat="1" applyFont="1" applyFill="1" applyBorder="1" applyAlignment="1" applyProtection="1">
      <alignment vertical="center"/>
      <protection/>
    </xf>
    <xf numFmtId="189" fontId="7" fillId="0" borderId="10" xfId="56" applyNumberFormat="1" applyFont="1" applyFill="1" applyBorder="1" applyAlignment="1" applyProtection="1">
      <alignment vertical="center"/>
      <protection/>
    </xf>
    <xf numFmtId="189" fontId="7" fillId="0" borderId="10" xfId="56" applyNumberFormat="1" applyFont="1" applyFill="1" applyBorder="1" applyAlignment="1" applyProtection="1">
      <alignment horizontal="center" vertical="center"/>
      <protection/>
    </xf>
    <xf numFmtId="0" fontId="7" fillId="0" borderId="10" xfId="57" applyNumberFormat="1" applyFont="1" applyFill="1" applyBorder="1" applyAlignment="1" applyProtection="1">
      <alignment vertical="center" wrapText="1"/>
      <protection/>
    </xf>
    <xf numFmtId="189" fontId="7" fillId="0" borderId="10" xfId="57" applyNumberFormat="1" applyFont="1" applyFill="1" applyBorder="1" applyAlignment="1" applyProtection="1">
      <alignment vertical="center"/>
      <protection/>
    </xf>
    <xf numFmtId="189" fontId="7" fillId="0" borderId="10" xfId="57" applyNumberFormat="1" applyFont="1" applyFill="1" applyBorder="1" applyAlignment="1" applyProtection="1">
      <alignment horizontal="center" vertical="center"/>
      <protection/>
    </xf>
    <xf numFmtId="0" fontId="7" fillId="0" borderId="10" xfId="55" applyNumberFormat="1" applyFont="1" applyFill="1" applyBorder="1" applyAlignment="1" applyProtection="1">
      <alignment vertical="center"/>
      <protection/>
    </xf>
    <xf numFmtId="189" fontId="7" fillId="0" borderId="10" xfId="55" applyNumberFormat="1" applyFont="1" applyFill="1" applyBorder="1" applyAlignment="1" applyProtection="1">
      <alignment vertical="center"/>
      <protection/>
    </xf>
    <xf numFmtId="189" fontId="7" fillId="0" borderId="10" xfId="55" applyNumberFormat="1" applyFont="1" applyFill="1" applyBorder="1" applyAlignment="1" applyProtection="1">
      <alignment horizontal="center" vertical="center"/>
      <protection/>
    </xf>
    <xf numFmtId="0" fontId="7" fillId="0" borderId="10" xfId="62" applyNumberFormat="1" applyFont="1" applyFill="1" applyBorder="1" applyAlignment="1" applyProtection="1">
      <alignment vertical="center"/>
      <protection/>
    </xf>
    <xf numFmtId="189" fontId="7" fillId="0" borderId="10" xfId="62" applyNumberFormat="1" applyFont="1" applyFill="1" applyBorder="1" applyAlignment="1" applyProtection="1">
      <alignment vertical="center"/>
      <protection/>
    </xf>
    <xf numFmtId="189" fontId="7" fillId="0" borderId="10" xfId="62" applyNumberFormat="1" applyFont="1" applyFill="1" applyBorder="1" applyAlignment="1" applyProtection="1">
      <alignment horizontal="center" vertical="center"/>
      <protection/>
    </xf>
    <xf numFmtId="0" fontId="16" fillId="0" borderId="10" xfId="66" applyNumberFormat="1" applyFont="1" applyFill="1" applyBorder="1" applyAlignment="1" applyProtection="1">
      <alignment vertical="center"/>
      <protection/>
    </xf>
    <xf numFmtId="189" fontId="7" fillId="0" borderId="10" xfId="66" applyNumberFormat="1" applyFont="1" applyFill="1" applyBorder="1" applyAlignment="1" applyProtection="1">
      <alignment vertical="center"/>
      <protection/>
    </xf>
    <xf numFmtId="0" fontId="7" fillId="0" borderId="10" xfId="54" applyNumberFormat="1" applyFont="1" applyFill="1" applyBorder="1" applyAlignment="1" applyProtection="1">
      <alignment vertical="center" wrapText="1"/>
      <protection/>
    </xf>
    <xf numFmtId="189" fontId="7" fillId="0" borderId="10" xfId="54" applyNumberFormat="1" applyFont="1" applyFill="1" applyBorder="1" applyAlignment="1" applyProtection="1">
      <alignment vertical="center"/>
      <protection/>
    </xf>
    <xf numFmtId="189" fontId="7" fillId="0" borderId="10" xfId="54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51" applyNumberFormat="1" applyFont="1" applyFill="1" applyBorder="1" applyAlignment="1" applyProtection="1">
      <alignment vertical="center" wrapText="1"/>
      <protection/>
    </xf>
    <xf numFmtId="189" fontId="7" fillId="0" borderId="12" xfId="51" applyNumberFormat="1" applyFont="1" applyFill="1" applyBorder="1" applyAlignment="1" applyProtection="1">
      <alignment vertical="center"/>
      <protection/>
    </xf>
    <xf numFmtId="189" fontId="7" fillId="0" borderId="12" xfId="54" applyNumberFormat="1" applyFont="1" applyFill="1" applyBorder="1" applyAlignment="1" applyProtection="1">
      <alignment horizontal="center" vertical="center"/>
      <protection/>
    </xf>
    <xf numFmtId="43" fontId="59" fillId="0" borderId="12" xfId="43" applyFont="1" applyBorder="1" applyAlignment="1">
      <alignment vertical="center"/>
    </xf>
    <xf numFmtId="43" fontId="59" fillId="0" borderId="12" xfId="43" applyFont="1" applyBorder="1" applyAlignment="1">
      <alignment horizontal="center" vertical="center"/>
    </xf>
    <xf numFmtId="189" fontId="12" fillId="0" borderId="10" xfId="51" applyNumberFormat="1" applyFont="1" applyFill="1" applyBorder="1" applyAlignment="1" applyProtection="1">
      <alignment vertical="center"/>
      <protection/>
    </xf>
    <xf numFmtId="43" fontId="57" fillId="0" borderId="10" xfId="43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190" fontId="59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189" fontId="7" fillId="0" borderId="13" xfId="0" applyNumberFormat="1" applyFont="1" applyBorder="1" applyAlignment="1">
      <alignment vertical="center"/>
    </xf>
    <xf numFmtId="43" fontId="59" fillId="0" borderId="13" xfId="43" applyFont="1" applyBorder="1" applyAlignment="1">
      <alignment horizontal="center" vertical="center"/>
    </xf>
    <xf numFmtId="43" fontId="57" fillId="0" borderId="14" xfId="43" applyFont="1" applyBorder="1" applyAlignment="1">
      <alignment vertical="center"/>
    </xf>
    <xf numFmtId="43" fontId="57" fillId="0" borderId="14" xfId="43" applyFont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/>
    </xf>
    <xf numFmtId="43" fontId="60" fillId="0" borderId="0" xfId="43" applyFont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192" fontId="62" fillId="0" borderId="0" xfId="43" applyNumberFormat="1" applyFont="1" applyAlignment="1">
      <alignment/>
    </xf>
    <xf numFmtId="193" fontId="62" fillId="0" borderId="0" xfId="0" applyNumberFormat="1" applyFont="1" applyAlignment="1">
      <alignment/>
    </xf>
    <xf numFmtId="0" fontId="62" fillId="0" borderId="0" xfId="0" applyFont="1" applyAlignment="1">
      <alignment vertical="center"/>
    </xf>
    <xf numFmtId="192" fontId="61" fillId="0" borderId="0" xfId="0" applyNumberFormat="1" applyFont="1" applyAlignment="1">
      <alignment vertical="center"/>
    </xf>
    <xf numFmtId="189" fontId="62" fillId="0" borderId="0" xfId="0" applyNumberFormat="1" applyFont="1" applyAlignment="1">
      <alignment vertical="center"/>
    </xf>
    <xf numFmtId="189" fontId="62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191" fontId="7" fillId="0" borderId="10" xfId="0" applyNumberFormat="1" applyFont="1" applyBorder="1" applyAlignment="1">
      <alignment horizontal="right" vertical="center"/>
    </xf>
    <xf numFmtId="191" fontId="7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191" fontId="57" fillId="0" borderId="10" xfId="0" applyNumberFormat="1" applyFont="1" applyBorder="1" applyAlignment="1">
      <alignment horizontal="center" vertical="center"/>
    </xf>
    <xf numFmtId="191" fontId="57" fillId="0" borderId="10" xfId="0" applyNumberFormat="1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191" fontId="7" fillId="0" borderId="12" xfId="0" applyNumberFormat="1" applyFont="1" applyBorder="1" applyAlignment="1">
      <alignment vertical="center"/>
    </xf>
    <xf numFmtId="191" fontId="57" fillId="0" borderId="14" xfId="0" applyNumberFormat="1" applyFont="1" applyBorder="1" applyAlignment="1">
      <alignment horizontal="center"/>
    </xf>
    <xf numFmtId="0" fontId="9" fillId="0" borderId="10" xfId="53" applyFont="1" applyBorder="1" applyAlignment="1">
      <alignment horizontal="center"/>
      <protection/>
    </xf>
    <xf numFmtId="0" fontId="9" fillId="0" borderId="10" xfId="53" applyFont="1" applyBorder="1">
      <alignment/>
      <protection/>
    </xf>
    <xf numFmtId="187" fontId="9" fillId="0" borderId="10" xfId="69" applyNumberFormat="1" applyFont="1" applyFill="1" applyBorder="1" applyAlignment="1">
      <alignment horizontal="right" wrapText="1"/>
      <protection/>
    </xf>
    <xf numFmtId="0" fontId="59" fillId="0" borderId="10" xfId="0" applyFont="1" applyBorder="1" applyAlignment="1">
      <alignment horizontal="center"/>
    </xf>
    <xf numFmtId="0" fontId="9" fillId="0" borderId="15" xfId="69" applyFont="1" applyFill="1" applyBorder="1" applyAlignment="1">
      <alignment horizontal="left" wrapText="1"/>
      <protection/>
    </xf>
    <xf numFmtId="187" fontId="9" fillId="0" borderId="10" xfId="69" applyNumberFormat="1" applyFont="1" applyFill="1" applyBorder="1" applyAlignment="1">
      <alignment horizontal="center" wrapText="1"/>
      <protection/>
    </xf>
    <xf numFmtId="187" fontId="9" fillId="0" borderId="10" xfId="53" applyNumberFormat="1" applyFont="1" applyBorder="1" applyAlignment="1">
      <alignment horizontal="right"/>
      <protection/>
    </xf>
    <xf numFmtId="0" fontId="9" fillId="0" borderId="10" xfId="69" applyFont="1" applyFill="1" applyBorder="1" applyAlignment="1">
      <alignment horizontal="left" wrapText="1"/>
      <protection/>
    </xf>
    <xf numFmtId="0" fontId="59" fillId="0" borderId="10" xfId="0" applyFont="1" applyBorder="1" applyAlignment="1">
      <alignment horizontal="right"/>
    </xf>
    <xf numFmtId="0" fontId="7" fillId="0" borderId="10" xfId="70" applyFont="1" applyFill="1" applyBorder="1" applyAlignment="1">
      <alignment horizontal="center" vertical="center" wrapText="1"/>
      <protection/>
    </xf>
    <xf numFmtId="4" fontId="59" fillId="0" borderId="10" xfId="0" applyNumberFormat="1" applyFont="1" applyBorder="1" applyAlignment="1">
      <alignment horizontal="right"/>
    </xf>
    <xf numFmtId="4" fontId="9" fillId="0" borderId="10" xfId="69" applyNumberFormat="1" applyFont="1" applyFill="1" applyBorder="1" applyAlignment="1">
      <alignment horizontal="right" wrapText="1"/>
      <protection/>
    </xf>
    <xf numFmtId="0" fontId="9" fillId="0" borderId="10" xfId="53" applyFont="1" applyBorder="1" applyAlignment="1">
      <alignment horizontal="right"/>
      <protection/>
    </xf>
    <xf numFmtId="4" fontId="9" fillId="0" borderId="10" xfId="53" applyNumberFormat="1" applyFont="1" applyBorder="1" applyAlignment="1">
      <alignment horizontal="right"/>
      <protection/>
    </xf>
    <xf numFmtId="0" fontId="59" fillId="37" borderId="10" xfId="0" applyFont="1" applyFill="1" applyBorder="1" applyAlignment="1">
      <alignment horizontal="center" vertical="top" wrapText="1"/>
    </xf>
    <xf numFmtId="0" fontId="8" fillId="0" borderId="10" xfId="53" applyFont="1" applyBorder="1" applyAlignment="1">
      <alignment horizontal="centerContinuous"/>
      <protection/>
    </xf>
    <xf numFmtId="0" fontId="9" fillId="0" borderId="10" xfId="53" applyFont="1" applyBorder="1" applyAlignment="1">
      <alignment horizontal="centerContinuous"/>
      <protection/>
    </xf>
    <xf numFmtId="187" fontId="8" fillId="0" borderId="10" xfId="53" applyNumberFormat="1" applyFont="1" applyBorder="1" applyAlignment="1">
      <alignment horizontal="right"/>
      <protection/>
    </xf>
    <xf numFmtId="0" fontId="8" fillId="0" borderId="10" xfId="53" applyFont="1" applyBorder="1" applyAlignment="1">
      <alignment horizontal="center"/>
      <protection/>
    </xf>
    <xf numFmtId="0" fontId="63" fillId="0" borderId="10" xfId="53" applyFont="1" applyFill="1" applyBorder="1" applyAlignment="1">
      <alignment horizontal="centerContinuous"/>
      <protection/>
    </xf>
    <xf numFmtId="0" fontId="9" fillId="0" borderId="10" xfId="53" applyFont="1" applyFill="1" applyBorder="1" applyAlignment="1">
      <alignment horizontal="centerContinuous"/>
      <protection/>
    </xf>
    <xf numFmtId="187" fontId="8" fillId="0" borderId="10" xfId="53" applyNumberFormat="1" applyFont="1" applyFill="1" applyBorder="1" applyAlignment="1">
      <alignment horizontal="right"/>
      <protection/>
    </xf>
    <xf numFmtId="0" fontId="8" fillId="0" borderId="10" xfId="53" applyFont="1" applyFill="1" applyBorder="1" applyAlignment="1">
      <alignment horizontal="centerContinuous"/>
      <protection/>
    </xf>
    <xf numFmtId="4" fontId="59" fillId="37" borderId="10" xfId="0" applyNumberFormat="1" applyFont="1" applyFill="1" applyBorder="1" applyAlignment="1">
      <alignment horizontal="right" vertical="top" wrapText="1"/>
    </xf>
    <xf numFmtId="0" fontId="9" fillId="0" borderId="0" xfId="53" applyFont="1" applyBorder="1" applyAlignment="1">
      <alignment horizontal="center"/>
      <protection/>
    </xf>
    <xf numFmtId="0" fontId="9" fillId="0" borderId="0" xfId="53" applyFont="1" applyBorder="1">
      <alignment/>
      <protection/>
    </xf>
    <xf numFmtId="187" fontId="9" fillId="0" borderId="0" xfId="53" applyNumberFormat="1" applyFont="1" applyBorder="1">
      <alignment/>
      <protection/>
    </xf>
    <xf numFmtId="0" fontId="64" fillId="0" borderId="0" xfId="0" applyFont="1" applyBorder="1" applyAlignment="1">
      <alignment/>
    </xf>
    <xf numFmtId="0" fontId="9" fillId="0" borderId="16" xfId="69" applyFont="1" applyFill="1" applyBorder="1" applyAlignment="1">
      <alignment horizontal="left" wrapText="1"/>
      <protection/>
    </xf>
    <xf numFmtId="0" fontId="9" fillId="0" borderId="17" xfId="69" applyFont="1" applyFill="1" applyBorder="1" applyAlignment="1">
      <alignment horizontal="left" wrapText="1"/>
      <protection/>
    </xf>
    <xf numFmtId="0" fontId="59" fillId="0" borderId="15" xfId="33" applyFont="1" applyBorder="1" applyAlignment="1">
      <alignment horizontal="left" vertical="top" wrapText="1"/>
    </xf>
    <xf numFmtId="0" fontId="65" fillId="0" borderId="10" xfId="0" applyFont="1" applyBorder="1" applyAlignment="1">
      <alignment horizontal="right" vertical="center" wrapText="1"/>
    </xf>
    <xf numFmtId="0" fontId="66" fillId="37" borderId="10" xfId="0" applyFont="1" applyFill="1" applyBorder="1" applyAlignment="1">
      <alignment horizontal="center" vertical="top" wrapText="1"/>
    </xf>
    <xf numFmtId="0" fontId="8" fillId="0" borderId="0" xfId="53" applyFont="1" applyBorder="1" applyAlignment="1">
      <alignment horizontal="centerContinuous" vertical="center" wrapText="1"/>
      <protection/>
    </xf>
    <xf numFmtId="0" fontId="9" fillId="0" borderId="0" xfId="69" applyFont="1" applyFill="1" applyBorder="1" applyAlignment="1">
      <alignment horizontal="left" wrapText="1"/>
      <protection/>
    </xf>
    <xf numFmtId="187" fontId="9" fillId="0" borderId="0" xfId="53" applyNumberFormat="1" applyFont="1" applyBorder="1" applyAlignment="1">
      <alignment horizontal="right"/>
      <protection/>
    </xf>
    <xf numFmtId="0" fontId="63" fillId="0" borderId="15" xfId="0" applyFont="1" applyBorder="1" applyAlignment="1">
      <alignment horizontal="left"/>
    </xf>
    <xf numFmtId="4" fontId="63" fillId="37" borderId="10" xfId="0" applyNumberFormat="1" applyFont="1" applyFill="1" applyBorder="1" applyAlignment="1">
      <alignment horizontal="right" vertical="top" wrapText="1"/>
    </xf>
    <xf numFmtId="0" fontId="63" fillId="37" borderId="10" xfId="0" applyFont="1" applyFill="1" applyBorder="1" applyAlignment="1">
      <alignment horizontal="center" vertical="top" wrapText="1"/>
    </xf>
    <xf numFmtId="0" fontId="9" fillId="0" borderId="0" xfId="69" applyFont="1" applyFill="1" applyBorder="1" applyAlignment="1">
      <alignment wrapText="1"/>
      <protection/>
    </xf>
    <xf numFmtId="0" fontId="65" fillId="0" borderId="15" xfId="0" applyFont="1" applyBorder="1" applyAlignment="1">
      <alignment horizontal="left"/>
    </xf>
    <xf numFmtId="0" fontId="8" fillId="0" borderId="0" xfId="53" applyFont="1" applyBorder="1" applyAlignment="1">
      <alignment horizontal="centerContinuous"/>
      <protection/>
    </xf>
    <xf numFmtId="187" fontId="8" fillId="0" borderId="0" xfId="53" applyNumberFormat="1" applyFont="1" applyBorder="1" applyAlignment="1">
      <alignment horizontal="right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Fill="1" applyBorder="1" applyAlignment="1">
      <alignment horizontal="centerContinuous"/>
      <protection/>
    </xf>
    <xf numFmtId="187" fontId="8" fillId="0" borderId="0" xfId="53" applyNumberFormat="1" applyFont="1" applyFill="1" applyBorder="1" applyAlignment="1">
      <alignment horizontal="right"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>
      <alignment/>
      <protection/>
    </xf>
    <xf numFmtId="187" fontId="9" fillId="0" borderId="0" xfId="53" applyNumberFormat="1" applyFont="1">
      <alignment/>
      <protection/>
    </xf>
    <xf numFmtId="187" fontId="60" fillId="0" borderId="0" xfId="53" applyNumberFormat="1" applyFont="1">
      <alignment/>
      <protection/>
    </xf>
    <xf numFmtId="0" fontId="64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Continuous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187" fontId="8" fillId="0" borderId="10" xfId="69" applyNumberFormat="1" applyFont="1" applyFill="1" applyBorder="1" applyAlignment="1">
      <alignment horizontal="right" wrapText="1"/>
      <protection/>
    </xf>
    <xf numFmtId="187" fontId="8" fillId="0" borderId="10" xfId="69" applyNumberFormat="1" applyFont="1" applyFill="1" applyBorder="1" applyAlignment="1">
      <alignment horizontal="center" wrapText="1"/>
      <protection/>
    </xf>
    <xf numFmtId="0" fontId="12" fillId="0" borderId="10" xfId="0" applyNumberFormat="1" applyFont="1" applyFill="1" applyBorder="1" applyAlignment="1" applyProtection="1">
      <alignment horizontal="centerContinuous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187" fontId="57" fillId="0" borderId="10" xfId="0" applyNumberFormat="1" applyFont="1" applyBorder="1" applyAlignment="1">
      <alignment horizontal="right"/>
    </xf>
    <xf numFmtId="187" fontId="57" fillId="0" borderId="10" xfId="0" applyNumberFormat="1" applyFont="1" applyBorder="1" applyAlignment="1">
      <alignment horizontal="center"/>
    </xf>
    <xf numFmtId="0" fontId="9" fillId="0" borderId="0" xfId="53" applyFont="1" applyBorder="1" applyAlignment="1">
      <alignment/>
      <protection/>
    </xf>
    <xf numFmtId="0" fontId="9" fillId="0" borderId="18" xfId="53" applyFont="1" applyBorder="1" applyAlignment="1">
      <alignment/>
      <protection/>
    </xf>
    <xf numFmtId="43" fontId="59" fillId="37" borderId="10" xfId="43" applyFont="1" applyFill="1" applyBorder="1" applyAlignment="1">
      <alignment horizontal="right" vertical="top" wrapText="1"/>
    </xf>
    <xf numFmtId="43" fontId="9" fillId="0" borderId="10" xfId="43" applyFont="1" applyBorder="1" applyAlignment="1">
      <alignment horizontal="right"/>
    </xf>
    <xf numFmtId="0" fontId="11" fillId="0" borderId="0" xfId="53" applyFont="1" applyBorder="1" applyAlignment="1">
      <alignment horizontal="center"/>
      <protection/>
    </xf>
    <xf numFmtId="189" fontId="11" fillId="0" borderId="0" xfId="53" applyNumberFormat="1" applyFont="1" applyBorder="1" applyAlignment="1">
      <alignment horizontal="right"/>
      <protection/>
    </xf>
    <xf numFmtId="189" fontId="11" fillId="0" borderId="0" xfId="53" applyNumberFormat="1" applyFont="1" applyBorder="1" applyAlignment="1">
      <alignment horizontal="center"/>
      <protection/>
    </xf>
    <xf numFmtId="0" fontId="12" fillId="38" borderId="19" xfId="53" applyFont="1" applyFill="1" applyBorder="1" applyAlignment="1">
      <alignment horizontal="center" vertical="center"/>
      <protection/>
    </xf>
    <xf numFmtId="0" fontId="12" fillId="38" borderId="19" xfId="53" applyFont="1" applyFill="1" applyBorder="1" applyAlignment="1">
      <alignment horizontal="center"/>
      <protection/>
    </xf>
    <xf numFmtId="0" fontId="12" fillId="38" borderId="20" xfId="53" applyFont="1" applyFill="1" applyBorder="1" applyAlignment="1">
      <alignment horizontal="center" vertical="center"/>
      <protection/>
    </xf>
    <xf numFmtId="0" fontId="12" fillId="38" borderId="21" xfId="53" applyFont="1" applyFill="1" applyBorder="1" applyAlignment="1">
      <alignment horizontal="center"/>
      <protection/>
    </xf>
    <xf numFmtId="189" fontId="12" fillId="38" borderId="22" xfId="53" applyNumberFormat="1" applyFont="1" applyFill="1" applyBorder="1" applyAlignment="1">
      <alignment horizontal="center"/>
      <protection/>
    </xf>
    <xf numFmtId="189" fontId="12" fillId="38" borderId="23" xfId="53" applyNumberFormat="1" applyFont="1" applyFill="1" applyBorder="1" applyAlignment="1">
      <alignment horizontal="center"/>
      <protection/>
    </xf>
    <xf numFmtId="0" fontId="12" fillId="38" borderId="23" xfId="53" applyFont="1" applyFill="1" applyBorder="1" applyAlignment="1">
      <alignment horizontal="center" vertical="center"/>
      <protection/>
    </xf>
    <xf numFmtId="0" fontId="23" fillId="38" borderId="22" xfId="53" applyFont="1" applyFill="1" applyBorder="1" applyAlignment="1">
      <alignment horizontal="center"/>
      <protection/>
    </xf>
    <xf numFmtId="0" fontId="7" fillId="0" borderId="19" xfId="53" applyFont="1" applyFill="1" applyBorder="1" applyAlignment="1">
      <alignment horizontal="center"/>
      <protection/>
    </xf>
    <xf numFmtId="0" fontId="7" fillId="0" borderId="24" xfId="53" applyFont="1" applyBorder="1" applyAlignment="1">
      <alignment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0" borderId="25" xfId="75" applyFont="1" applyFill="1" applyBorder="1" applyAlignment="1">
      <alignment wrapText="1"/>
      <protection/>
    </xf>
    <xf numFmtId="189" fontId="7" fillId="0" borderId="19" xfId="75" applyNumberFormat="1" applyFont="1" applyFill="1" applyBorder="1" applyAlignment="1">
      <alignment horizontal="right" wrapText="1"/>
      <protection/>
    </xf>
    <xf numFmtId="189" fontId="7" fillId="0" borderId="23" xfId="75" applyNumberFormat="1" applyFont="1" applyFill="1" applyBorder="1" applyAlignment="1">
      <alignment horizontal="right" wrapText="1"/>
      <protection/>
    </xf>
    <xf numFmtId="0" fontId="7" fillId="0" borderId="23" xfId="53" applyFont="1" applyFill="1" applyBorder="1" applyAlignment="1">
      <alignment horizontal="center"/>
      <protection/>
    </xf>
    <xf numFmtId="189" fontId="7" fillId="0" borderId="23" xfId="72" applyNumberFormat="1" applyFont="1" applyFill="1" applyBorder="1" applyAlignment="1" quotePrefix="1">
      <alignment horizontal="right" wrapText="1"/>
      <protection/>
    </xf>
    <xf numFmtId="0" fontId="7" fillId="0" borderId="23" xfId="53" applyFont="1" applyFill="1" applyBorder="1" applyAlignment="1">
      <alignment horizontal="center" vertical="center"/>
      <protection/>
    </xf>
    <xf numFmtId="0" fontId="7" fillId="0" borderId="26" xfId="75" applyFont="1" applyFill="1" applyBorder="1" applyAlignment="1">
      <alignment wrapText="1"/>
      <protection/>
    </xf>
    <xf numFmtId="189" fontId="7" fillId="0" borderId="23" xfId="74" applyNumberFormat="1" applyFont="1" applyFill="1" applyBorder="1" applyAlignment="1">
      <alignment horizontal="right" wrapText="1"/>
      <protection/>
    </xf>
    <xf numFmtId="189" fontId="7" fillId="0" borderId="23" xfId="71" applyNumberFormat="1" applyFont="1" applyFill="1" applyBorder="1" applyAlignment="1">
      <alignment horizontal="right" wrapText="1"/>
      <protection/>
    </xf>
    <xf numFmtId="0" fontId="7" fillId="0" borderId="0" xfId="75" applyFont="1" applyFill="1" applyBorder="1" applyAlignment="1">
      <alignment wrapText="1"/>
      <protection/>
    </xf>
    <xf numFmtId="0" fontId="7" fillId="0" borderId="24" xfId="73" applyFont="1" applyFill="1" applyBorder="1" applyAlignment="1">
      <alignment wrapText="1"/>
      <protection/>
    </xf>
    <xf numFmtId="189" fontId="7" fillId="0" borderId="23" xfId="73" applyNumberFormat="1" applyFont="1" applyFill="1" applyBorder="1" applyAlignment="1" quotePrefix="1">
      <alignment horizontal="right" wrapText="1"/>
      <protection/>
    </xf>
    <xf numFmtId="189" fontId="7" fillId="0" borderId="23" xfId="73" applyNumberFormat="1" applyFont="1" applyFill="1" applyBorder="1" applyAlignment="1">
      <alignment horizontal="right" wrapText="1"/>
      <protection/>
    </xf>
    <xf numFmtId="49" fontId="7" fillId="0" borderId="24" xfId="53" applyNumberFormat="1" applyFont="1" applyFill="1" applyBorder="1" applyAlignment="1">
      <alignment/>
      <protection/>
    </xf>
    <xf numFmtId="0" fontId="7" fillId="0" borderId="0" xfId="53" applyFont="1" applyBorder="1">
      <alignment/>
      <protection/>
    </xf>
    <xf numFmtId="189" fontId="7" fillId="0" borderId="23" xfId="76" applyNumberFormat="1" applyFont="1" applyFill="1" applyBorder="1" applyAlignment="1">
      <alignment horizontal="right" wrapText="1"/>
      <protection/>
    </xf>
    <xf numFmtId="0" fontId="17" fillId="0" borderId="0" xfId="53" applyFont="1" applyBorder="1">
      <alignment/>
      <protection/>
    </xf>
    <xf numFmtId="189" fontId="7" fillId="0" borderId="23" xfId="53" applyNumberFormat="1" applyFont="1" applyBorder="1">
      <alignment/>
      <protection/>
    </xf>
    <xf numFmtId="189" fontId="12" fillId="38" borderId="27" xfId="53" applyNumberFormat="1" applyFont="1" applyFill="1" applyBorder="1" applyAlignment="1">
      <alignment horizontal="right"/>
      <protection/>
    </xf>
    <xf numFmtId="189" fontId="57" fillId="38" borderId="28" xfId="53" applyNumberFormat="1" applyFont="1" applyFill="1" applyBorder="1" applyAlignment="1">
      <alignment horizontal="right"/>
      <protection/>
    </xf>
    <xf numFmtId="189" fontId="12" fillId="38" borderId="29" xfId="53" applyNumberFormat="1" applyFont="1" applyFill="1" applyBorder="1" applyAlignment="1">
      <alignment horizontal="right"/>
      <protection/>
    </xf>
    <xf numFmtId="189" fontId="12" fillId="38" borderId="22" xfId="53" applyNumberFormat="1" applyFont="1" applyFill="1" applyBorder="1" applyAlignment="1">
      <alignment horizontal="right"/>
      <protection/>
    </xf>
    <xf numFmtId="0" fontId="12" fillId="38" borderId="22" xfId="53" applyFont="1" applyFill="1" applyBorder="1" applyAlignment="1">
      <alignment/>
      <protection/>
    </xf>
    <xf numFmtId="0" fontId="12" fillId="38" borderId="30" xfId="53" applyFont="1" applyFill="1" applyBorder="1" applyAlignment="1">
      <alignment/>
      <protection/>
    </xf>
    <xf numFmtId="0" fontId="12" fillId="38" borderId="22" xfId="53" applyFont="1" applyFill="1" applyBorder="1" applyAlignment="1">
      <alignment horizontal="center"/>
      <protection/>
    </xf>
    <xf numFmtId="187" fontId="12" fillId="38" borderId="22" xfId="53" applyNumberFormat="1" applyFont="1" applyFill="1" applyBorder="1" applyAlignment="1">
      <alignment horizontal="center"/>
      <protection/>
    </xf>
    <xf numFmtId="187" fontId="12" fillId="38" borderId="23" xfId="53" applyNumberFormat="1" applyFont="1" applyFill="1" applyBorder="1" applyAlignment="1">
      <alignment horizontal="center"/>
      <protection/>
    </xf>
    <xf numFmtId="187" fontId="12" fillId="38" borderId="21" xfId="53" applyNumberFormat="1" applyFont="1" applyFill="1" applyBorder="1" applyAlignment="1">
      <alignment horizontal="center"/>
      <protection/>
    </xf>
    <xf numFmtId="187" fontId="12" fillId="38" borderId="20" xfId="53" applyNumberFormat="1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7" fillId="0" borderId="31" xfId="76" applyFont="1" applyFill="1" applyBorder="1" applyAlignment="1">
      <alignment horizontal="center" wrapText="1"/>
      <protection/>
    </xf>
    <xf numFmtId="4" fontId="7" fillId="0" borderId="23" xfId="76" applyNumberFormat="1" applyFont="1" applyFill="1" applyBorder="1" applyAlignment="1">
      <alignment horizontal="right" wrapText="1"/>
      <protection/>
    </xf>
    <xf numFmtId="0" fontId="7" fillId="0" borderId="26" xfId="53" applyFont="1" applyFill="1" applyBorder="1" applyAlignment="1">
      <alignment horizontal="center" vertical="center"/>
      <protection/>
    </xf>
    <xf numFmtId="0" fontId="7" fillId="0" borderId="24" xfId="75" applyFont="1" applyFill="1" applyBorder="1" applyAlignment="1">
      <alignment horizontal="center" wrapText="1"/>
      <protection/>
    </xf>
    <xf numFmtId="4" fontId="7" fillId="0" borderId="24" xfId="75" applyNumberFormat="1" applyFont="1" applyFill="1" applyBorder="1" applyAlignment="1">
      <alignment horizontal="right" wrapText="1"/>
      <protection/>
    </xf>
    <xf numFmtId="4" fontId="7" fillId="0" borderId="23" xfId="75" applyNumberFormat="1" applyFont="1" applyFill="1" applyBorder="1" applyAlignment="1">
      <alignment horizontal="right" wrapText="1"/>
      <protection/>
    </xf>
    <xf numFmtId="189" fontId="7" fillId="0" borderId="0" xfId="75" applyNumberFormat="1" applyFont="1" applyFill="1" applyBorder="1" applyAlignment="1">
      <alignment horizontal="right" wrapText="1"/>
      <protection/>
    </xf>
    <xf numFmtId="4" fontId="7" fillId="0" borderId="24" xfId="73" applyNumberFormat="1" applyFont="1" applyFill="1" applyBorder="1" applyAlignment="1">
      <alignment horizontal="right" wrapText="1"/>
      <protection/>
    </xf>
    <xf numFmtId="4" fontId="7" fillId="0" borderId="23" xfId="73" applyNumberFormat="1" applyFont="1" applyFill="1" applyBorder="1" applyAlignment="1">
      <alignment horizontal="right" wrapText="1"/>
      <protection/>
    </xf>
    <xf numFmtId="49" fontId="7" fillId="0" borderId="23" xfId="53" applyNumberFormat="1" applyFont="1" applyFill="1" applyBorder="1" applyAlignment="1">
      <alignment/>
      <protection/>
    </xf>
    <xf numFmtId="4" fontId="59" fillId="0" borderId="24" xfId="0" applyNumberFormat="1" applyFont="1" applyBorder="1" applyAlignment="1">
      <alignment/>
    </xf>
    <xf numFmtId="4" fontId="59" fillId="0" borderId="23" xfId="0" applyNumberFormat="1" applyFont="1" applyBorder="1" applyAlignment="1">
      <alignment/>
    </xf>
    <xf numFmtId="4" fontId="7" fillId="0" borderId="0" xfId="75" applyNumberFormat="1" applyFont="1" applyFill="1" applyBorder="1" applyAlignment="1">
      <alignment horizontal="right" wrapText="1"/>
      <protection/>
    </xf>
    <xf numFmtId="49" fontId="7" fillId="0" borderId="23" xfId="71" applyNumberFormat="1" applyFont="1" applyFill="1" applyBorder="1" applyAlignment="1">
      <alignment horizontal="center" wrapText="1"/>
      <protection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20" xfId="53" applyFont="1" applyBorder="1">
      <alignment/>
      <protection/>
    </xf>
    <xf numFmtId="0" fontId="7" fillId="0" borderId="20" xfId="70" applyFont="1" applyFill="1" applyBorder="1" applyAlignment="1">
      <alignment horizontal="center" wrapText="1"/>
      <protection/>
    </xf>
    <xf numFmtId="4" fontId="7" fillId="0" borderId="24" xfId="70" applyNumberFormat="1" applyFont="1" applyFill="1" applyBorder="1" applyAlignment="1">
      <alignment horizontal="right" wrapText="1"/>
      <protection/>
    </xf>
    <xf numFmtId="4" fontId="7" fillId="0" borderId="23" xfId="70" applyNumberFormat="1" applyFont="1" applyFill="1" applyBorder="1" applyAlignment="1">
      <alignment horizontal="right" wrapText="1"/>
      <protection/>
    </xf>
    <xf numFmtId="0" fontId="7" fillId="0" borderId="26" xfId="53" applyFont="1" applyBorder="1" applyAlignment="1">
      <alignment vertical="center"/>
      <protection/>
    </xf>
    <xf numFmtId="0" fontId="7" fillId="0" borderId="32" xfId="53" applyFont="1" applyBorder="1">
      <alignment/>
      <protection/>
    </xf>
    <xf numFmtId="0" fontId="7" fillId="0" borderId="21" xfId="53" applyFont="1" applyBorder="1" applyAlignment="1">
      <alignment horizontal="center"/>
      <protection/>
    </xf>
    <xf numFmtId="4" fontId="7" fillId="0" borderId="24" xfId="53" applyNumberFormat="1" applyFont="1" applyBorder="1">
      <alignment/>
      <protection/>
    </xf>
    <xf numFmtId="4" fontId="7" fillId="0" borderId="20" xfId="53" applyNumberFormat="1" applyFont="1" applyBorder="1">
      <alignment/>
      <protection/>
    </xf>
    <xf numFmtId="0" fontId="12" fillId="38" borderId="23" xfId="53" applyFont="1" applyFill="1" applyBorder="1" applyAlignment="1">
      <alignment/>
      <protection/>
    </xf>
    <xf numFmtId="4" fontId="12" fillId="38" borderId="30" xfId="53" applyNumberFormat="1" applyFont="1" applyFill="1" applyBorder="1" applyAlignment="1">
      <alignment horizontal="right"/>
      <protection/>
    </xf>
    <xf numFmtId="4" fontId="12" fillId="38" borderId="22" xfId="53" applyNumberFormat="1" applyFont="1" applyFill="1" applyBorder="1" applyAlignment="1">
      <alignment horizontal="right"/>
      <protection/>
    </xf>
    <xf numFmtId="4" fontId="12" fillId="38" borderId="20" xfId="53" applyNumberFormat="1" applyFont="1" applyFill="1" applyBorder="1" applyAlignment="1">
      <alignment horizontal="right"/>
      <protection/>
    </xf>
    <xf numFmtId="0" fontId="0" fillId="0" borderId="25" xfId="0" applyBorder="1" applyAlignment="1">
      <alignment/>
    </xf>
    <xf numFmtId="4" fontId="12" fillId="0" borderId="30" xfId="53" applyNumberFormat="1" applyFont="1" applyBorder="1" applyAlignment="1">
      <alignment horizontal="right"/>
      <protection/>
    </xf>
    <xf numFmtId="4" fontId="12" fillId="0" borderId="22" xfId="53" applyNumberFormat="1" applyFont="1" applyBorder="1" applyAlignment="1">
      <alignment horizontal="right"/>
      <protection/>
    </xf>
    <xf numFmtId="0" fontId="12" fillId="0" borderId="23" xfId="53" applyFont="1" applyBorder="1" applyAlignment="1">
      <alignment/>
      <protection/>
    </xf>
    <xf numFmtId="0" fontId="12" fillId="0" borderId="33" xfId="53" applyFont="1" applyBorder="1" applyAlignment="1">
      <alignment horizontal="center"/>
      <protection/>
    </xf>
    <xf numFmtId="4" fontId="0" fillId="0" borderId="34" xfId="0" applyNumberFormat="1" applyBorder="1" applyAlignment="1">
      <alignment/>
    </xf>
    <xf numFmtId="0" fontId="57" fillId="0" borderId="0" xfId="53" applyFont="1" applyAlignment="1">
      <alignment horizontal="left" vertical="center"/>
      <protection/>
    </xf>
    <xf numFmtId="0" fontId="57" fillId="38" borderId="21" xfId="53" applyFont="1" applyFill="1" applyBorder="1" applyAlignment="1">
      <alignment horizontal="center"/>
      <protection/>
    </xf>
    <xf numFmtId="0" fontId="57" fillId="38" borderId="32" xfId="53" applyFont="1" applyFill="1" applyBorder="1" applyAlignment="1">
      <alignment horizontal="center"/>
      <protection/>
    </xf>
    <xf numFmtId="0" fontId="0" fillId="0" borderId="34" xfId="0" applyBorder="1" applyAlignment="1">
      <alignment/>
    </xf>
    <xf numFmtId="4" fontId="57" fillId="38" borderId="21" xfId="53" applyNumberFormat="1" applyFont="1" applyFill="1" applyBorder="1" applyAlignment="1">
      <alignment horizontal="right"/>
      <protection/>
    </xf>
    <xf numFmtId="4" fontId="57" fillId="38" borderId="20" xfId="53" applyNumberFormat="1" applyFont="1" applyFill="1" applyBorder="1" applyAlignment="1">
      <alignment horizontal="right"/>
      <protection/>
    </xf>
    <xf numFmtId="0" fontId="58" fillId="38" borderId="20" xfId="53" applyFont="1" applyFill="1" applyBorder="1" applyAlignment="1">
      <alignment horizontal="center"/>
      <protection/>
    </xf>
    <xf numFmtId="4" fontId="57" fillId="38" borderId="34" xfId="53" applyNumberFormat="1" applyFont="1" applyFill="1" applyBorder="1" applyAlignment="1">
      <alignment horizontal="right"/>
      <protection/>
    </xf>
    <xf numFmtId="4" fontId="57" fillId="0" borderId="0" xfId="53" applyNumberFormat="1" applyFont="1" applyAlignment="1">
      <alignment horizontal="left" vertical="center"/>
      <protection/>
    </xf>
    <xf numFmtId="0" fontId="57" fillId="0" borderId="33" xfId="53" applyFont="1" applyBorder="1" applyAlignment="1">
      <alignment vertical="center"/>
      <protection/>
    </xf>
    <xf numFmtId="0" fontId="57" fillId="0" borderId="33" xfId="53" applyFont="1" applyBorder="1" applyAlignment="1">
      <alignment horizontal="center" vertical="center"/>
      <protection/>
    </xf>
    <xf numFmtId="189" fontId="7" fillId="0" borderId="19" xfId="73" applyNumberFormat="1" applyFont="1" applyFill="1" applyBorder="1" applyAlignment="1">
      <alignment horizontal="right" wrapText="1"/>
      <protection/>
    </xf>
    <xf numFmtId="189" fontId="7" fillId="0" borderId="0" xfId="73" applyNumberFormat="1" applyFont="1" applyFill="1" applyBorder="1" applyAlignment="1">
      <alignment horizontal="right" wrapText="1"/>
      <protection/>
    </xf>
    <xf numFmtId="189" fontId="7" fillId="0" borderId="0" xfId="74" applyNumberFormat="1" applyFont="1" applyFill="1" applyBorder="1" applyAlignment="1">
      <alignment horizontal="right" wrapText="1"/>
      <protection/>
    </xf>
    <xf numFmtId="189" fontId="0" fillId="0" borderId="0" xfId="0" applyNumberFormat="1" applyBorder="1" applyAlignment="1">
      <alignment/>
    </xf>
    <xf numFmtId="189" fontId="57" fillId="38" borderId="0" xfId="53" applyNumberFormat="1" applyFont="1" applyFill="1" applyBorder="1" applyAlignment="1">
      <alignment horizontal="right"/>
      <protection/>
    </xf>
    <xf numFmtId="49" fontId="59" fillId="0" borderId="19" xfId="53" applyNumberFormat="1" applyFont="1" applyFill="1" applyBorder="1" applyAlignment="1">
      <alignment/>
      <protection/>
    </xf>
    <xf numFmtId="0" fontId="59" fillId="0" borderId="19" xfId="72" applyFont="1" applyFill="1" applyBorder="1" applyAlignment="1" quotePrefix="1">
      <alignment horizontal="center" wrapText="1"/>
      <protection/>
    </xf>
    <xf numFmtId="4" fontId="59" fillId="0" borderId="31" xfId="72" applyNumberFormat="1" applyFont="1" applyFill="1" applyBorder="1" applyAlignment="1" quotePrefix="1">
      <alignment horizontal="right" wrapText="1"/>
      <protection/>
    </xf>
    <xf numFmtId="4" fontId="59" fillId="0" borderId="19" xfId="72" applyNumberFormat="1" applyFont="1" applyFill="1" applyBorder="1" applyAlignment="1" quotePrefix="1">
      <alignment horizontal="right" wrapText="1"/>
      <protection/>
    </xf>
    <xf numFmtId="0" fontId="59" fillId="0" borderId="23" xfId="53" applyFont="1" applyBorder="1" applyAlignment="1">
      <alignment/>
      <protection/>
    </xf>
    <xf numFmtId="0" fontId="59" fillId="0" borderId="23" xfId="72" applyFont="1" applyFill="1" applyBorder="1" applyAlignment="1" quotePrefix="1">
      <alignment horizontal="center" wrapText="1"/>
      <protection/>
    </xf>
    <xf numFmtId="4" fontId="59" fillId="0" borderId="24" xfId="72" applyNumberFormat="1" applyFont="1" applyFill="1" applyBorder="1" applyAlignment="1" quotePrefix="1">
      <alignment horizontal="right" wrapText="1"/>
      <protection/>
    </xf>
    <xf numFmtId="4" fontId="59" fillId="0" borderId="23" xfId="72" applyNumberFormat="1" applyFont="1" applyFill="1" applyBorder="1" applyAlignment="1" quotePrefix="1">
      <alignment horizontal="right" wrapText="1"/>
      <protection/>
    </xf>
    <xf numFmtId="0" fontId="59" fillId="0" borderId="23" xfId="53" applyFont="1" applyBorder="1">
      <alignment/>
      <protection/>
    </xf>
    <xf numFmtId="0" fontId="59" fillId="0" borderId="23" xfId="74" applyFont="1" applyFill="1" applyBorder="1" applyAlignment="1">
      <alignment horizontal="center" wrapText="1"/>
      <protection/>
    </xf>
    <xf numFmtId="4" fontId="59" fillId="0" borderId="24" xfId="73" applyNumberFormat="1" applyFont="1" applyFill="1" applyBorder="1" applyAlignment="1">
      <alignment horizontal="right" wrapText="1"/>
      <protection/>
    </xf>
    <xf numFmtId="4" fontId="59" fillId="0" borderId="23" xfId="73" applyNumberFormat="1" applyFont="1" applyFill="1" applyBorder="1" applyAlignment="1">
      <alignment horizontal="right" wrapText="1"/>
      <protection/>
    </xf>
    <xf numFmtId="49" fontId="59" fillId="0" borderId="23" xfId="53" applyNumberFormat="1" applyFont="1" applyFill="1" applyBorder="1" applyAlignment="1">
      <alignment/>
      <protection/>
    </xf>
    <xf numFmtId="49" fontId="59" fillId="0" borderId="23" xfId="71" applyNumberFormat="1" applyFont="1" applyFill="1" applyBorder="1" applyAlignment="1" quotePrefix="1">
      <alignment horizontal="center" wrapText="1"/>
      <protection/>
    </xf>
    <xf numFmtId="0" fontId="59" fillId="0" borderId="23" xfId="52" applyNumberFormat="1" applyFont="1" applyFill="1" applyBorder="1" applyAlignment="1" applyProtection="1">
      <alignment/>
      <protection/>
    </xf>
    <xf numFmtId="0" fontId="59" fillId="0" borderId="23" xfId="52" applyNumberFormat="1" applyFont="1" applyFill="1" applyBorder="1" applyAlignment="1" applyProtection="1">
      <alignment horizontal="center"/>
      <protection/>
    </xf>
    <xf numFmtId="4" fontId="59" fillId="0" borderId="24" xfId="71" applyNumberFormat="1" applyFont="1" applyFill="1" applyBorder="1" applyAlignment="1">
      <alignment horizontal="right" wrapText="1"/>
      <protection/>
    </xf>
    <xf numFmtId="4" fontId="59" fillId="0" borderId="23" xfId="71" applyNumberFormat="1" applyFont="1" applyFill="1" applyBorder="1" applyAlignment="1">
      <alignment horizontal="right" wrapText="1"/>
      <protection/>
    </xf>
    <xf numFmtId="0" fontId="59" fillId="0" borderId="23" xfId="73" applyFont="1" applyFill="1" applyBorder="1" applyAlignment="1" quotePrefix="1">
      <alignment horizontal="center" wrapText="1"/>
      <protection/>
    </xf>
    <xf numFmtId="0" fontId="59" fillId="0" borderId="23" xfId="73" applyFont="1" applyFill="1" applyBorder="1" applyAlignment="1">
      <alignment wrapText="1"/>
      <protection/>
    </xf>
    <xf numFmtId="4" fontId="59" fillId="0" borderId="24" xfId="73" applyNumberFormat="1" applyFont="1" applyFill="1" applyBorder="1" applyAlignment="1" quotePrefix="1">
      <alignment horizontal="right" wrapText="1"/>
      <protection/>
    </xf>
    <xf numFmtId="4" fontId="59" fillId="0" borderId="23" xfId="73" applyNumberFormat="1" applyFont="1" applyFill="1" applyBorder="1" applyAlignment="1" quotePrefix="1">
      <alignment horizontal="right" wrapText="1"/>
      <protection/>
    </xf>
    <xf numFmtId="49" fontId="59" fillId="0" borderId="24" xfId="53" applyNumberFormat="1" applyFont="1" applyFill="1" applyBorder="1" applyAlignment="1">
      <alignment/>
      <protection/>
    </xf>
    <xf numFmtId="49" fontId="59" fillId="0" borderId="23" xfId="71" applyNumberFormat="1" applyFont="1" applyFill="1" applyBorder="1" applyAlignment="1">
      <alignment horizontal="center" wrapText="1"/>
      <protection/>
    </xf>
    <xf numFmtId="4" fontId="0" fillId="0" borderId="0" xfId="0" applyNumberFormat="1" applyAlignment="1">
      <alignment/>
    </xf>
    <xf numFmtId="0" fontId="12" fillId="38" borderId="25" xfId="53" applyFont="1" applyFill="1" applyBorder="1" applyAlignment="1">
      <alignment/>
      <protection/>
    </xf>
    <xf numFmtId="0" fontId="12" fillId="38" borderId="34" xfId="53" applyFont="1" applyFill="1" applyBorder="1" applyAlignment="1">
      <alignment horizontal="center"/>
      <protection/>
    </xf>
    <xf numFmtId="0" fontId="57" fillId="0" borderId="0" xfId="53" applyFont="1" applyAlignment="1">
      <alignment vertical="center"/>
      <protection/>
    </xf>
    <xf numFmtId="0" fontId="19" fillId="0" borderId="0" xfId="68" applyNumberFormat="1" applyFont="1" applyFill="1" applyBorder="1" applyAlignment="1" applyProtection="1">
      <alignment horizontal="center"/>
      <protection/>
    </xf>
    <xf numFmtId="0" fontId="67" fillId="0" borderId="0" xfId="0" applyFont="1" applyAlignment="1">
      <alignment horizontal="center"/>
    </xf>
    <xf numFmtId="0" fontId="57" fillId="0" borderId="15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12" fillId="38" borderId="39" xfId="53" applyFont="1" applyFill="1" applyBorder="1" applyAlignment="1">
      <alignment horizontal="center"/>
      <protection/>
    </xf>
    <xf numFmtId="0" fontId="12" fillId="38" borderId="27" xfId="53" applyFont="1" applyFill="1" applyBorder="1" applyAlignment="1">
      <alignment horizontal="center"/>
      <protection/>
    </xf>
    <xf numFmtId="0" fontId="12" fillId="38" borderId="30" xfId="53" applyFont="1" applyFill="1" applyBorder="1" applyAlignment="1">
      <alignment horizontal="center"/>
      <protection/>
    </xf>
    <xf numFmtId="0" fontId="12" fillId="38" borderId="40" xfId="53" applyFont="1" applyFill="1" applyBorder="1" applyAlignment="1">
      <alignment horizontal="center"/>
      <protection/>
    </xf>
    <xf numFmtId="0" fontId="57" fillId="0" borderId="33" xfId="0" applyFont="1" applyBorder="1" applyAlignment="1">
      <alignment horizontal="center"/>
    </xf>
    <xf numFmtId="0" fontId="11" fillId="0" borderId="0" xfId="53" applyFont="1" applyBorder="1" applyAlignment="1">
      <alignment horizontal="center"/>
      <protection/>
    </xf>
    <xf numFmtId="0" fontId="12" fillId="38" borderId="22" xfId="53" applyFont="1" applyFill="1" applyBorder="1" applyAlignment="1">
      <alignment horizontal="center"/>
      <protection/>
    </xf>
    <xf numFmtId="0" fontId="57" fillId="0" borderId="33" xfId="53" applyFont="1" applyBorder="1" applyAlignment="1">
      <alignment horizontal="center" vertical="center"/>
      <protection/>
    </xf>
    <xf numFmtId="0" fontId="12" fillId="0" borderId="31" xfId="53" applyFont="1" applyBorder="1" applyAlignment="1">
      <alignment horizontal="center"/>
      <protection/>
    </xf>
    <xf numFmtId="0" fontId="12" fillId="0" borderId="33" xfId="53" applyFont="1" applyBorder="1" applyAlignment="1">
      <alignment horizontal="center"/>
      <protection/>
    </xf>
    <xf numFmtId="0" fontId="12" fillId="38" borderId="0" xfId="53" applyFont="1" applyFill="1" applyBorder="1" applyAlignment="1">
      <alignment horizontal="center"/>
      <protection/>
    </xf>
    <xf numFmtId="0" fontId="12" fillId="38" borderId="26" xfId="53" applyFont="1" applyFill="1" applyBorder="1" applyAlignment="1">
      <alignment horizontal="center"/>
      <protection/>
    </xf>
    <xf numFmtId="0" fontId="0" fillId="39" borderId="33" xfId="0" applyFill="1" applyBorder="1" applyAlignment="1">
      <alignment horizontal="center"/>
    </xf>
  </cellXfs>
  <cellStyles count="7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เครื่องหมายจุลภาค 2 2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กติ 11" xfId="47"/>
    <cellStyle name="ปกติ 12" xfId="48"/>
    <cellStyle name="ปกติ 15" xfId="49"/>
    <cellStyle name="ปกติ 16" xfId="50"/>
    <cellStyle name="ปกติ 17" xfId="51"/>
    <cellStyle name="ปกติ 2" xfId="52"/>
    <cellStyle name="ปกติ 2 2" xfId="53"/>
    <cellStyle name="ปกติ 20" xfId="54"/>
    <cellStyle name="ปกติ 21" xfId="55"/>
    <cellStyle name="ปกติ 23" xfId="56"/>
    <cellStyle name="ปกติ 25" xfId="57"/>
    <cellStyle name="ปกติ 28" xfId="58"/>
    <cellStyle name="ปกติ 3" xfId="59"/>
    <cellStyle name="ปกติ 30" xfId="60"/>
    <cellStyle name="ปกติ 32" xfId="61"/>
    <cellStyle name="ปกติ 33" xfId="62"/>
    <cellStyle name="ปกติ 34" xfId="63"/>
    <cellStyle name="ปกติ 4" xfId="64"/>
    <cellStyle name="ปกติ 6" xfId="65"/>
    <cellStyle name="ปกติ 7" xfId="66"/>
    <cellStyle name="ปกติ 8" xfId="67"/>
    <cellStyle name="ปกติ 9" xfId="68"/>
    <cellStyle name="ปกติ_Sheet1" xfId="69"/>
    <cellStyle name="ปกติ_Sheet1 2" xfId="70"/>
    <cellStyle name="ปกติ_Sheet2 2" xfId="71"/>
    <cellStyle name="ปกติ_ประมวลผล_2 2" xfId="72"/>
    <cellStyle name="ปกติ_ประมวลผล-เข้า 2" xfId="73"/>
    <cellStyle name="ปกติ_ประมวลผลเข้า_3 2" xfId="74"/>
    <cellStyle name="ปกติ_ประมวลออก_1" xfId="75"/>
    <cellStyle name="ปกติ_ประมวลออก_2 2" xfId="76"/>
    <cellStyle name="ป้อนค่า" xfId="77"/>
    <cellStyle name="ปานกลาง" xfId="78"/>
    <cellStyle name="ผลรวม" xfId="79"/>
    <cellStyle name="Currency" xfId="80"/>
    <cellStyle name="Currency [0]" xfId="81"/>
    <cellStyle name="ส่วนที่ถูกเน้น1" xfId="82"/>
    <cellStyle name="ส่วนที่ถูกเน้น2" xfId="83"/>
    <cellStyle name="ส่วนที่ถูกเน้น3" xfId="84"/>
    <cellStyle name="ส่วนที่ถูกเน้น4" xfId="85"/>
    <cellStyle name="ส่วนที่ถูกเน้น5" xfId="86"/>
    <cellStyle name="ส่วนที่ถูกเน้น6" xfId="87"/>
    <cellStyle name="หมายเหตุ" xfId="88"/>
    <cellStyle name="หัวเรื่อง 1" xfId="89"/>
    <cellStyle name="หัวเรื่อง 2" xfId="90"/>
    <cellStyle name="หัวเรื่อง 3" xfId="91"/>
    <cellStyle name="หัวเรื่อง 4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F2" sqref="F2:K2"/>
    </sheetView>
  </sheetViews>
  <sheetFormatPr defaultColWidth="9.140625" defaultRowHeight="15"/>
  <cols>
    <col min="1" max="1" width="6.8515625" style="0" customWidth="1"/>
    <col min="2" max="2" width="26.00390625" style="0" customWidth="1"/>
    <col min="3" max="3" width="13.140625" style="0" customWidth="1"/>
    <col min="4" max="4" width="17.00390625" style="0" customWidth="1"/>
    <col min="5" max="5" width="17.421875" style="0" customWidth="1"/>
    <col min="7" max="7" width="26.421875" style="0" customWidth="1"/>
    <col min="8" max="8" width="16.28125" style="0" customWidth="1"/>
    <col min="9" max="9" width="16.7109375" style="0" customWidth="1"/>
    <col min="10" max="10" width="11.7109375" style="0" customWidth="1"/>
    <col min="11" max="11" width="20.57421875" style="0" customWidth="1"/>
  </cols>
  <sheetData>
    <row r="1" spans="1:11" ht="26.25">
      <c r="A1" s="1" t="s">
        <v>0</v>
      </c>
      <c r="B1" s="1"/>
      <c r="C1" s="1"/>
      <c r="D1" s="1"/>
      <c r="E1" s="1"/>
      <c r="F1" s="296" t="s">
        <v>23</v>
      </c>
      <c r="G1" s="296"/>
      <c r="H1" s="296"/>
      <c r="I1" s="296"/>
      <c r="J1" s="296"/>
      <c r="K1" s="296"/>
    </row>
    <row r="2" spans="1:11" ht="26.25">
      <c r="A2" s="1" t="s">
        <v>1</v>
      </c>
      <c r="B2" s="1"/>
      <c r="C2" s="1"/>
      <c r="D2" s="1"/>
      <c r="E2" s="1"/>
      <c r="F2" s="296" t="s">
        <v>24</v>
      </c>
      <c r="G2" s="296"/>
      <c r="H2" s="296"/>
      <c r="I2" s="296"/>
      <c r="J2" s="296"/>
      <c r="K2" s="296"/>
    </row>
    <row r="3" spans="1:11" ht="26.25">
      <c r="A3" s="1" t="s">
        <v>2</v>
      </c>
      <c r="B3" s="1"/>
      <c r="C3" s="1"/>
      <c r="D3" s="1"/>
      <c r="E3" s="1"/>
      <c r="F3" s="296" t="s">
        <v>25</v>
      </c>
      <c r="G3" s="296"/>
      <c r="H3" s="296"/>
      <c r="I3" s="296"/>
      <c r="J3" s="296"/>
      <c r="K3" s="296"/>
    </row>
    <row r="4" spans="1:11" ht="23.25">
      <c r="A4" s="2"/>
      <c r="B4" s="3"/>
      <c r="C4" s="2"/>
      <c r="D4" s="4"/>
      <c r="E4" s="4"/>
      <c r="F4" s="9"/>
      <c r="G4" s="9"/>
      <c r="H4" s="9"/>
      <c r="I4" s="9"/>
      <c r="J4" s="9"/>
      <c r="K4" s="9"/>
    </row>
    <row r="5" spans="1:11" ht="23.25">
      <c r="A5" s="7" t="s">
        <v>3</v>
      </c>
      <c r="B5" s="5" t="s">
        <v>4</v>
      </c>
      <c r="C5" s="5" t="s">
        <v>5</v>
      </c>
      <c r="D5" s="6" t="s">
        <v>6</v>
      </c>
      <c r="E5" s="8" t="s">
        <v>7</v>
      </c>
      <c r="F5" s="10" t="s">
        <v>3</v>
      </c>
      <c r="G5" s="11" t="s">
        <v>26</v>
      </c>
      <c r="H5" s="12" t="s">
        <v>27</v>
      </c>
      <c r="I5" s="12" t="s">
        <v>28</v>
      </c>
      <c r="J5" s="12" t="s">
        <v>29</v>
      </c>
      <c r="K5" s="12" t="s">
        <v>30</v>
      </c>
    </row>
    <row r="6" spans="1:11" ht="21" customHeight="1">
      <c r="A6" s="110">
        <v>1</v>
      </c>
      <c r="B6" s="111" t="s">
        <v>8</v>
      </c>
      <c r="C6" s="110" t="s">
        <v>9</v>
      </c>
      <c r="D6" s="112">
        <f>15742300.288/1000</f>
        <v>15742.300288</v>
      </c>
      <c r="E6" s="112">
        <f>405723439.39/1000000</f>
        <v>405.72343939</v>
      </c>
      <c r="F6" s="113">
        <v>1</v>
      </c>
      <c r="G6" s="114" t="s">
        <v>8</v>
      </c>
      <c r="H6" s="112">
        <v>15742300.288</v>
      </c>
      <c r="I6" s="112">
        <v>19348092.58</v>
      </c>
      <c r="J6" s="115" t="s">
        <v>62</v>
      </c>
      <c r="K6" s="112">
        <v>405723439.39</v>
      </c>
    </row>
    <row r="7" spans="1:11" ht="21" customHeight="1">
      <c r="A7" s="110">
        <v>2</v>
      </c>
      <c r="B7" s="111" t="s">
        <v>10</v>
      </c>
      <c r="C7" s="110">
        <v>72142011</v>
      </c>
      <c r="D7" s="116">
        <f>1260493.79/1000</f>
        <v>1260.49379</v>
      </c>
      <c r="E7" s="112">
        <f>23443957.59/1000000</f>
        <v>23.44395759</v>
      </c>
      <c r="F7" s="113">
        <v>2</v>
      </c>
      <c r="G7" s="114" t="s">
        <v>10</v>
      </c>
      <c r="H7" s="116">
        <v>1260493.79</v>
      </c>
      <c r="I7" s="112">
        <v>36150.735</v>
      </c>
      <c r="J7" s="115" t="s">
        <v>62</v>
      </c>
      <c r="K7" s="112">
        <v>23443957.59</v>
      </c>
    </row>
    <row r="8" spans="1:11" ht="21" customHeight="1">
      <c r="A8" s="110">
        <v>3</v>
      </c>
      <c r="B8" s="117" t="s">
        <v>11</v>
      </c>
      <c r="C8" s="110">
        <v>29224220</v>
      </c>
      <c r="D8" s="112">
        <f>258933/1000</f>
        <v>258.933</v>
      </c>
      <c r="E8" s="112">
        <f>22579135.16/1000000</f>
        <v>22.57913516</v>
      </c>
      <c r="F8" s="113">
        <v>3</v>
      </c>
      <c r="G8" s="114" t="s">
        <v>11</v>
      </c>
      <c r="H8" s="112">
        <v>258933</v>
      </c>
      <c r="I8" s="112">
        <v>70231</v>
      </c>
      <c r="J8" s="115" t="s">
        <v>31</v>
      </c>
      <c r="K8" s="112">
        <v>22579135.16</v>
      </c>
    </row>
    <row r="9" spans="1:11" ht="21" customHeight="1">
      <c r="A9" s="110">
        <v>4</v>
      </c>
      <c r="B9" s="117" t="s">
        <v>12</v>
      </c>
      <c r="C9" s="110">
        <v>21069030</v>
      </c>
      <c r="D9" s="112">
        <f>367785.86/1000</f>
        <v>367.78586</v>
      </c>
      <c r="E9" s="112">
        <f>21254659.5/1000000</f>
        <v>21.2546595</v>
      </c>
      <c r="F9" s="113">
        <v>4</v>
      </c>
      <c r="G9" s="114" t="s">
        <v>12</v>
      </c>
      <c r="H9" s="112">
        <v>367785.86</v>
      </c>
      <c r="I9" s="118">
        <f>SUBTOTAL(9,I2:I8)</f>
        <v>19454474.314999998</v>
      </c>
      <c r="J9" s="115" t="s">
        <v>32</v>
      </c>
      <c r="K9" s="112">
        <v>21254659.5</v>
      </c>
    </row>
    <row r="10" spans="1:11" ht="21" customHeight="1">
      <c r="A10" s="110">
        <v>5</v>
      </c>
      <c r="B10" s="111" t="s">
        <v>13</v>
      </c>
      <c r="C10" s="110">
        <v>87032342</v>
      </c>
      <c r="D10" s="112">
        <f>35540/1000</f>
        <v>35.54</v>
      </c>
      <c r="E10" s="112">
        <f>15433682.64/1000000</f>
        <v>15.43368264</v>
      </c>
      <c r="F10" s="113">
        <v>5</v>
      </c>
      <c r="G10" s="114" t="s">
        <v>13</v>
      </c>
      <c r="H10" s="112">
        <v>35540</v>
      </c>
      <c r="I10" s="112">
        <v>17</v>
      </c>
      <c r="J10" s="115" t="s">
        <v>62</v>
      </c>
      <c r="K10" s="112">
        <v>15433682.64</v>
      </c>
    </row>
    <row r="11" spans="1:11" ht="21" customHeight="1">
      <c r="A11" s="110">
        <v>6</v>
      </c>
      <c r="B11" s="117" t="s">
        <v>14</v>
      </c>
      <c r="C11" s="119">
        <v>19051000</v>
      </c>
      <c r="D11" s="116">
        <f>112661.22/1000</f>
        <v>112.66122</v>
      </c>
      <c r="E11" s="112">
        <f>15397939.34/1000000</f>
        <v>15.39793934</v>
      </c>
      <c r="F11" s="113">
        <v>6</v>
      </c>
      <c r="G11" s="114" t="s">
        <v>14</v>
      </c>
      <c r="H11" s="120">
        <v>112661.22</v>
      </c>
      <c r="I11" s="112">
        <v>93893.6</v>
      </c>
      <c r="J11" s="115" t="s">
        <v>33</v>
      </c>
      <c r="K11" s="112">
        <v>15397939.34</v>
      </c>
    </row>
    <row r="12" spans="1:11" ht="21" customHeight="1">
      <c r="A12" s="110">
        <v>7</v>
      </c>
      <c r="B12" s="117" t="s">
        <v>15</v>
      </c>
      <c r="C12" s="110">
        <v>87011011</v>
      </c>
      <c r="D12" s="121">
        <f>132640/1000</f>
        <v>132.64</v>
      </c>
      <c r="E12" s="112">
        <f>13425182.26/1000000</f>
        <v>13.42518226</v>
      </c>
      <c r="F12" s="113">
        <v>7</v>
      </c>
      <c r="G12" s="114" t="s">
        <v>15</v>
      </c>
      <c r="H12" s="122">
        <v>132640</v>
      </c>
      <c r="I12" s="112">
        <v>491</v>
      </c>
      <c r="J12" s="115" t="s">
        <v>33</v>
      </c>
      <c r="K12" s="112">
        <v>13425182.26</v>
      </c>
    </row>
    <row r="13" spans="1:11" ht="21" customHeight="1">
      <c r="A13" s="110">
        <v>8</v>
      </c>
      <c r="B13" s="117" t="s">
        <v>16</v>
      </c>
      <c r="C13" s="110">
        <v>17011400</v>
      </c>
      <c r="D13" s="123">
        <f>930000/1000</f>
        <v>930</v>
      </c>
      <c r="E13" s="112">
        <f>12981153.9/1000000</f>
        <v>12.9811539</v>
      </c>
      <c r="F13" s="113">
        <v>8</v>
      </c>
      <c r="G13" s="114" t="s">
        <v>16</v>
      </c>
      <c r="H13" s="112">
        <v>930000</v>
      </c>
      <c r="I13" s="112">
        <v>930</v>
      </c>
      <c r="J13" s="115" t="s">
        <v>34</v>
      </c>
      <c r="K13" s="112">
        <v>12981153.9</v>
      </c>
    </row>
    <row r="14" spans="1:11" ht="21" customHeight="1">
      <c r="A14" s="110">
        <v>9</v>
      </c>
      <c r="B14" s="117" t="s">
        <v>17</v>
      </c>
      <c r="C14" s="110">
        <v>22029950</v>
      </c>
      <c r="D14" s="112">
        <f>198348.72/1000</f>
        <v>198.34872000000001</v>
      </c>
      <c r="E14" s="112">
        <f>10931769/1000000</f>
        <v>10.931769</v>
      </c>
      <c r="F14" s="113">
        <v>9</v>
      </c>
      <c r="G14" s="114" t="s">
        <v>35</v>
      </c>
      <c r="H14" s="112">
        <v>31840</v>
      </c>
      <c r="I14" s="112">
        <v>16</v>
      </c>
      <c r="J14" s="124" t="s">
        <v>33</v>
      </c>
      <c r="K14" s="112">
        <v>12207832.42</v>
      </c>
    </row>
    <row r="15" spans="1:11" ht="21" customHeight="1">
      <c r="A15" s="110">
        <v>10</v>
      </c>
      <c r="B15" s="117" t="s">
        <v>18</v>
      </c>
      <c r="C15" s="110">
        <v>48194000</v>
      </c>
      <c r="D15" s="112">
        <f>117305.5/1000</f>
        <v>117.3055</v>
      </c>
      <c r="E15" s="112">
        <f>10814510.5/1000000</f>
        <v>10.8145105</v>
      </c>
      <c r="F15" s="113">
        <v>10</v>
      </c>
      <c r="G15" s="114" t="s">
        <v>17</v>
      </c>
      <c r="H15" s="112">
        <v>198348.72</v>
      </c>
      <c r="I15" s="112">
        <v>181524.4</v>
      </c>
      <c r="J15" s="115" t="s">
        <v>62</v>
      </c>
      <c r="K15" s="112">
        <v>10931769</v>
      </c>
    </row>
    <row r="16" spans="1:11" ht="21" customHeight="1">
      <c r="A16" s="125" t="s">
        <v>19</v>
      </c>
      <c r="B16" s="126"/>
      <c r="C16" s="126"/>
      <c r="D16" s="127">
        <f>SUM(D6:D15)</f>
        <v>19156.008378000002</v>
      </c>
      <c r="E16" s="127">
        <f>SUM(E6:E15)</f>
        <v>551.9854292800001</v>
      </c>
      <c r="F16" s="113">
        <v>11</v>
      </c>
      <c r="G16" s="114" t="s">
        <v>18</v>
      </c>
      <c r="H16" s="171">
        <v>117305.5</v>
      </c>
      <c r="I16" s="112">
        <v>104622.5</v>
      </c>
      <c r="J16" s="115" t="s">
        <v>36</v>
      </c>
      <c r="K16" s="112">
        <v>10814510.5</v>
      </c>
    </row>
    <row r="17" spans="1:11" ht="21" customHeight="1">
      <c r="A17" s="128"/>
      <c r="B17" s="129" t="s">
        <v>20</v>
      </c>
      <c r="C17" s="130"/>
      <c r="D17" s="131">
        <v>21052.05041</v>
      </c>
      <c r="E17" s="131">
        <v>578.5322427499998</v>
      </c>
      <c r="F17" s="113">
        <v>12</v>
      </c>
      <c r="G17" s="114" t="s">
        <v>37</v>
      </c>
      <c r="H17" s="112">
        <v>89884</v>
      </c>
      <c r="I17" s="112">
        <v>4830</v>
      </c>
      <c r="J17" s="124" t="s">
        <v>33</v>
      </c>
      <c r="K17" s="112">
        <v>10497543</v>
      </c>
    </row>
    <row r="18" spans="1:11" ht="21" customHeight="1">
      <c r="A18" s="132" t="s">
        <v>21</v>
      </c>
      <c r="B18" s="130"/>
      <c r="C18" s="130"/>
      <c r="D18" s="131">
        <v>40208.058788</v>
      </c>
      <c r="E18" s="131">
        <v>1130.5176720299999</v>
      </c>
      <c r="F18" s="113">
        <v>13</v>
      </c>
      <c r="G18" s="114" t="s">
        <v>38</v>
      </c>
      <c r="H18" s="172">
        <v>1299816</v>
      </c>
      <c r="I18" s="133">
        <v>202820</v>
      </c>
      <c r="J18" s="124" t="s">
        <v>33</v>
      </c>
      <c r="K18" s="133">
        <v>9387004.1</v>
      </c>
    </row>
    <row r="19" spans="1:11" ht="21" customHeight="1">
      <c r="A19" s="134"/>
      <c r="B19" s="135"/>
      <c r="C19" s="134"/>
      <c r="D19" s="136"/>
      <c r="E19" s="136"/>
      <c r="F19" s="113">
        <v>14</v>
      </c>
      <c r="G19" s="114" t="s">
        <v>39</v>
      </c>
      <c r="H19" s="133">
        <v>93429.3</v>
      </c>
      <c r="I19" s="133">
        <v>93429.3</v>
      </c>
      <c r="J19" s="124" t="s">
        <v>32</v>
      </c>
      <c r="K19" s="133">
        <v>9266194.96</v>
      </c>
    </row>
    <row r="20" spans="1:11" ht="21" customHeight="1">
      <c r="A20" s="137"/>
      <c r="B20" s="137"/>
      <c r="C20" s="137"/>
      <c r="D20" s="137"/>
      <c r="E20" s="137"/>
      <c r="F20" s="113">
        <v>15</v>
      </c>
      <c r="G20" s="114" t="s">
        <v>22</v>
      </c>
      <c r="H20" s="112">
        <v>617020</v>
      </c>
      <c r="I20" s="112">
        <v>68790</v>
      </c>
      <c r="J20" s="124" t="s">
        <v>32</v>
      </c>
      <c r="K20" s="118">
        <v>8735800.82</v>
      </c>
    </row>
    <row r="21" spans="1:11" ht="21" customHeight="1">
      <c r="A21" s="137"/>
      <c r="B21" s="137"/>
      <c r="C21" s="137"/>
      <c r="D21" s="137"/>
      <c r="E21" s="137"/>
      <c r="F21" s="113">
        <v>16</v>
      </c>
      <c r="G21" s="114" t="s">
        <v>40</v>
      </c>
      <c r="H21" s="112">
        <v>119178</v>
      </c>
      <c r="I21" s="112">
        <v>253788</v>
      </c>
      <c r="J21" s="124" t="s">
        <v>36</v>
      </c>
      <c r="K21" s="112">
        <v>7350503</v>
      </c>
    </row>
    <row r="22" spans="1:11" ht="21" customHeight="1">
      <c r="A22" s="137"/>
      <c r="B22" s="137"/>
      <c r="C22" s="137"/>
      <c r="D22" s="137"/>
      <c r="E22" s="137"/>
      <c r="F22" s="113">
        <v>17</v>
      </c>
      <c r="G22" s="138" t="s">
        <v>41</v>
      </c>
      <c r="H22" s="112">
        <v>630500</v>
      </c>
      <c r="I22" s="112">
        <v>630.5</v>
      </c>
      <c r="J22" s="115" t="s">
        <v>34</v>
      </c>
      <c r="K22" s="112">
        <v>7347570</v>
      </c>
    </row>
    <row r="23" spans="1:11" ht="21" customHeight="1">
      <c r="A23" s="137"/>
      <c r="B23" s="137"/>
      <c r="C23" s="137"/>
      <c r="D23" s="137"/>
      <c r="E23" s="137"/>
      <c r="F23" s="110">
        <v>18</v>
      </c>
      <c r="G23" s="114" t="s">
        <v>42</v>
      </c>
      <c r="H23" s="112">
        <v>179226.6</v>
      </c>
      <c r="I23" s="112">
        <v>16766</v>
      </c>
      <c r="J23" s="115" t="s">
        <v>43</v>
      </c>
      <c r="K23" s="112">
        <v>7227696.38</v>
      </c>
    </row>
    <row r="24" spans="1:11" ht="21" customHeight="1">
      <c r="A24" s="137"/>
      <c r="B24" s="137"/>
      <c r="C24" s="137"/>
      <c r="D24" s="137"/>
      <c r="E24" s="137"/>
      <c r="F24" s="113">
        <v>19</v>
      </c>
      <c r="G24" s="139" t="s">
        <v>44</v>
      </c>
      <c r="H24" s="112">
        <v>1393.2</v>
      </c>
      <c r="I24" s="112">
        <v>49</v>
      </c>
      <c r="J24" s="115" t="s">
        <v>33</v>
      </c>
      <c r="K24" s="112">
        <v>6920780</v>
      </c>
    </row>
    <row r="25" spans="1:11" ht="21" customHeight="1">
      <c r="A25" s="137"/>
      <c r="B25" s="137"/>
      <c r="C25" s="137"/>
      <c r="D25" s="137"/>
      <c r="E25" s="137"/>
      <c r="F25" s="113">
        <v>20</v>
      </c>
      <c r="G25" s="140" t="s">
        <v>45</v>
      </c>
      <c r="H25" s="141">
        <v>16170</v>
      </c>
      <c r="I25" s="112">
        <v>15</v>
      </c>
      <c r="J25" s="115" t="s">
        <v>33</v>
      </c>
      <c r="K25" s="118">
        <v>6538969.58</v>
      </c>
    </row>
    <row r="26" spans="1:11" ht="21" customHeight="1">
      <c r="A26" s="137"/>
      <c r="B26" s="137"/>
      <c r="C26" s="137"/>
      <c r="D26" s="137"/>
      <c r="E26" s="137"/>
      <c r="F26" s="113">
        <v>21</v>
      </c>
      <c r="G26" s="114" t="s">
        <v>46</v>
      </c>
      <c r="H26" s="112">
        <v>81762.31000000001</v>
      </c>
      <c r="I26" s="118">
        <v>37905.8</v>
      </c>
      <c r="J26" s="124" t="s">
        <v>47</v>
      </c>
      <c r="K26" s="118">
        <v>5887521.07</v>
      </c>
    </row>
    <row r="27" spans="1:11" ht="21" customHeight="1">
      <c r="A27" s="137"/>
      <c r="B27" s="137"/>
      <c r="C27" s="137"/>
      <c r="D27" s="137"/>
      <c r="E27" s="137"/>
      <c r="F27" s="113">
        <v>22</v>
      </c>
      <c r="G27" s="114" t="s">
        <v>48</v>
      </c>
      <c r="H27" s="112">
        <v>776804</v>
      </c>
      <c r="I27" s="112">
        <v>143970</v>
      </c>
      <c r="J27" s="142" t="s">
        <v>33</v>
      </c>
      <c r="K27" s="112">
        <v>5373317.6</v>
      </c>
    </row>
    <row r="28" spans="1:11" ht="21" customHeight="1">
      <c r="A28" s="137"/>
      <c r="B28" s="137"/>
      <c r="C28" s="137"/>
      <c r="D28" s="137"/>
      <c r="E28" s="137"/>
      <c r="F28" s="113">
        <v>23</v>
      </c>
      <c r="G28" s="114" t="s">
        <v>49</v>
      </c>
      <c r="H28" s="112">
        <v>2502290</v>
      </c>
      <c r="I28" s="133">
        <v>2502290</v>
      </c>
      <c r="J28" s="124" t="s">
        <v>32</v>
      </c>
      <c r="K28" s="133">
        <v>5239132.35</v>
      </c>
    </row>
    <row r="29" spans="1:11" ht="21" customHeight="1">
      <c r="A29" s="137"/>
      <c r="B29" s="137"/>
      <c r="C29" s="137"/>
      <c r="D29" s="137"/>
      <c r="E29" s="137"/>
      <c r="F29" s="113">
        <v>24</v>
      </c>
      <c r="G29" s="114" t="s">
        <v>50</v>
      </c>
      <c r="H29" s="133">
        <v>565724.38</v>
      </c>
      <c r="I29" s="112">
        <v>565724.38</v>
      </c>
      <c r="J29" s="124" t="s">
        <v>32</v>
      </c>
      <c r="K29" s="112">
        <v>5126761.63</v>
      </c>
    </row>
    <row r="30" spans="1:11" ht="21" customHeight="1">
      <c r="A30" s="137"/>
      <c r="B30" s="137"/>
      <c r="C30" s="137"/>
      <c r="D30" s="137"/>
      <c r="E30" s="137"/>
      <c r="F30" s="113">
        <v>25</v>
      </c>
      <c r="G30" s="114" t="s">
        <v>51</v>
      </c>
      <c r="H30" s="112">
        <v>82835.8</v>
      </c>
      <c r="I30" s="112">
        <v>82835.8</v>
      </c>
      <c r="J30" s="124" t="s">
        <v>32</v>
      </c>
      <c r="K30" s="133">
        <v>5074504</v>
      </c>
    </row>
    <row r="31" spans="1:11" ht="21" customHeight="1">
      <c r="A31" s="143"/>
      <c r="B31" s="143"/>
      <c r="C31" s="143"/>
      <c r="D31" s="143"/>
      <c r="E31" s="143"/>
      <c r="F31" s="113">
        <v>26</v>
      </c>
      <c r="G31" s="114" t="s">
        <v>52</v>
      </c>
      <c r="H31" s="112">
        <v>33424.12</v>
      </c>
      <c r="I31" s="112">
        <v>33424.12</v>
      </c>
      <c r="J31" s="124" t="s">
        <v>32</v>
      </c>
      <c r="K31" s="133">
        <v>4820313</v>
      </c>
    </row>
    <row r="32" spans="1:11" ht="21" customHeight="1">
      <c r="A32" s="143"/>
      <c r="B32" s="143"/>
      <c r="C32" s="143"/>
      <c r="D32" s="143"/>
      <c r="E32" s="143"/>
      <c r="F32" s="113">
        <v>27</v>
      </c>
      <c r="G32" s="114" t="s">
        <v>53</v>
      </c>
      <c r="H32" s="133">
        <v>76208.88</v>
      </c>
      <c r="I32" s="133">
        <v>4123700</v>
      </c>
      <c r="J32" s="124" t="s">
        <v>33</v>
      </c>
      <c r="K32" s="133">
        <v>4817340.57</v>
      </c>
    </row>
    <row r="33" spans="1:11" ht="21" customHeight="1">
      <c r="A33" s="143"/>
      <c r="B33" s="143"/>
      <c r="C33" s="143"/>
      <c r="D33" s="143"/>
      <c r="E33" s="143"/>
      <c r="F33" s="113">
        <v>28</v>
      </c>
      <c r="G33" s="114" t="s">
        <v>54</v>
      </c>
      <c r="H33" s="133">
        <v>22697.38</v>
      </c>
      <c r="I33" s="133">
        <v>2504</v>
      </c>
      <c r="J33" s="124" t="s">
        <v>43</v>
      </c>
      <c r="K33" s="133">
        <v>4634716.1</v>
      </c>
    </row>
    <row r="34" spans="1:11" ht="21" customHeight="1">
      <c r="A34" s="169"/>
      <c r="B34" s="169"/>
      <c r="C34" s="169"/>
      <c r="D34" s="169"/>
      <c r="E34" s="170"/>
      <c r="F34" s="113">
        <v>29</v>
      </c>
      <c r="G34" s="144" t="s">
        <v>55</v>
      </c>
      <c r="H34" s="133">
        <v>42912</v>
      </c>
      <c r="I34" s="133">
        <v>42912</v>
      </c>
      <c r="J34" s="124" t="s">
        <v>32</v>
      </c>
      <c r="K34" s="133">
        <v>4275977.5</v>
      </c>
    </row>
    <row r="35" spans="1:11" ht="21" customHeight="1">
      <c r="A35" s="169"/>
      <c r="B35" s="169"/>
      <c r="C35" s="169"/>
      <c r="D35" s="169"/>
      <c r="E35" s="170"/>
      <c r="F35" s="113">
        <v>30</v>
      </c>
      <c r="G35" s="114" t="s">
        <v>56</v>
      </c>
      <c r="H35" s="118">
        <v>41048</v>
      </c>
      <c r="I35" s="112">
        <v>40750</v>
      </c>
      <c r="J35" s="115" t="s">
        <v>32</v>
      </c>
      <c r="K35" s="112">
        <v>4170182.5</v>
      </c>
    </row>
    <row r="36" spans="1:11" ht="21" customHeight="1">
      <c r="A36" s="169"/>
      <c r="B36" s="169"/>
      <c r="C36" s="169"/>
      <c r="D36" s="169"/>
      <c r="E36" s="170"/>
      <c r="F36" s="113">
        <v>31</v>
      </c>
      <c r="G36" s="114" t="s">
        <v>57</v>
      </c>
      <c r="H36" s="112">
        <v>39344.28999999999</v>
      </c>
      <c r="I36" s="112">
        <v>29635.2</v>
      </c>
      <c r="J36" s="115" t="s">
        <v>32</v>
      </c>
      <c r="K36" s="112">
        <v>4163659.72</v>
      </c>
    </row>
    <row r="37" spans="1:11" ht="21" customHeight="1">
      <c r="A37" s="134"/>
      <c r="B37" s="135"/>
      <c r="C37" s="134"/>
      <c r="D37" s="145"/>
      <c r="E37" s="145"/>
      <c r="F37" s="113">
        <v>32</v>
      </c>
      <c r="G37" s="146" t="s">
        <v>58</v>
      </c>
      <c r="H37" s="147">
        <v>225860</v>
      </c>
      <c r="I37" s="147">
        <v>225.86</v>
      </c>
      <c r="J37" s="148" t="s">
        <v>34</v>
      </c>
      <c r="K37" s="147">
        <v>3998440</v>
      </c>
    </row>
    <row r="38" spans="1:11" ht="21" customHeight="1">
      <c r="A38" s="134"/>
      <c r="B38" s="135"/>
      <c r="C38" s="134"/>
      <c r="D38" s="145"/>
      <c r="E38" s="145"/>
      <c r="F38" s="113">
        <v>33</v>
      </c>
      <c r="G38" s="114" t="s">
        <v>59</v>
      </c>
      <c r="H38" s="133">
        <v>21571.54</v>
      </c>
      <c r="I38" s="133">
        <v>21571.54</v>
      </c>
      <c r="J38" s="124" t="s">
        <v>32</v>
      </c>
      <c r="K38" s="133">
        <v>3946778.6</v>
      </c>
    </row>
    <row r="39" spans="1:11" ht="21" customHeight="1">
      <c r="A39" s="169"/>
      <c r="B39" s="169"/>
      <c r="C39" s="169"/>
      <c r="D39" s="145"/>
      <c r="E39" s="145"/>
      <c r="F39" s="113">
        <v>34</v>
      </c>
      <c r="G39" s="114" t="s">
        <v>60</v>
      </c>
      <c r="H39" s="118">
        <v>109302.28</v>
      </c>
      <c r="I39" s="112">
        <v>109288</v>
      </c>
      <c r="J39" s="115" t="s">
        <v>32</v>
      </c>
      <c r="K39" s="112">
        <v>3903940.86</v>
      </c>
    </row>
    <row r="40" spans="1:11" ht="21" customHeight="1">
      <c r="A40" s="169"/>
      <c r="B40" s="169"/>
      <c r="C40" s="169"/>
      <c r="D40" s="145"/>
      <c r="E40" s="145"/>
      <c r="F40" s="113">
        <v>35</v>
      </c>
      <c r="G40" s="114" t="s">
        <v>61</v>
      </c>
      <c r="H40" s="112">
        <v>212118.41</v>
      </c>
      <c r="I40" s="112">
        <v>210017.14</v>
      </c>
      <c r="J40" s="124" t="s">
        <v>62</v>
      </c>
      <c r="K40" s="118">
        <v>3891153.96</v>
      </c>
    </row>
    <row r="41" spans="1:11" ht="21" customHeight="1">
      <c r="A41" s="169"/>
      <c r="B41" s="169"/>
      <c r="C41" s="169"/>
      <c r="D41" s="145"/>
      <c r="E41" s="145"/>
      <c r="F41" s="113">
        <v>36</v>
      </c>
      <c r="G41" s="114" t="s">
        <v>63</v>
      </c>
      <c r="H41" s="133">
        <v>32055</v>
      </c>
      <c r="I41" s="133">
        <v>32055</v>
      </c>
      <c r="J41" s="124" t="s">
        <v>32</v>
      </c>
      <c r="K41" s="133">
        <v>3672722</v>
      </c>
    </row>
    <row r="42" spans="1:11" ht="21" customHeight="1">
      <c r="A42" s="134"/>
      <c r="B42" s="149"/>
      <c r="C42" s="134"/>
      <c r="D42" s="145"/>
      <c r="E42" s="145"/>
      <c r="F42" s="113">
        <v>37</v>
      </c>
      <c r="G42" s="144" t="s">
        <v>64</v>
      </c>
      <c r="H42" s="112">
        <v>169776</v>
      </c>
      <c r="I42" s="133">
        <v>169776</v>
      </c>
      <c r="J42" s="124" t="s">
        <v>32</v>
      </c>
      <c r="K42" s="133">
        <v>3525257.5</v>
      </c>
    </row>
    <row r="43" spans="1:11" ht="21" customHeight="1">
      <c r="A43" s="134"/>
      <c r="B43" s="135"/>
      <c r="C43" s="134"/>
      <c r="D43" s="145"/>
      <c r="E43" s="145"/>
      <c r="F43" s="113">
        <v>38</v>
      </c>
      <c r="G43" s="150" t="s">
        <v>65</v>
      </c>
      <c r="H43" s="112">
        <v>467961.01</v>
      </c>
      <c r="I43" s="133">
        <v>27614.72</v>
      </c>
      <c r="J43" s="124" t="s">
        <v>66</v>
      </c>
      <c r="K43" s="133">
        <v>3362856.73</v>
      </c>
    </row>
    <row r="44" spans="1:11" ht="21" customHeight="1">
      <c r="A44" s="134"/>
      <c r="B44" s="135"/>
      <c r="C44" s="134"/>
      <c r="D44" s="145"/>
      <c r="E44" s="145"/>
      <c r="F44" s="113">
        <v>39</v>
      </c>
      <c r="G44" s="114" t="s">
        <v>67</v>
      </c>
      <c r="H44" s="133">
        <v>235930</v>
      </c>
      <c r="I44" s="133">
        <v>235930</v>
      </c>
      <c r="J44" s="124" t="s">
        <v>32</v>
      </c>
      <c r="K44" s="133">
        <v>3289751</v>
      </c>
    </row>
    <row r="45" spans="1:11" ht="21" customHeight="1">
      <c r="A45" s="134"/>
      <c r="B45" s="135"/>
      <c r="C45" s="134"/>
      <c r="D45" s="145"/>
      <c r="E45" s="145"/>
      <c r="F45" s="113">
        <v>40</v>
      </c>
      <c r="G45" s="114" t="s">
        <v>68</v>
      </c>
      <c r="H45" s="112">
        <v>39060</v>
      </c>
      <c r="I45" s="112">
        <v>2520</v>
      </c>
      <c r="J45" s="124" t="s">
        <v>43</v>
      </c>
      <c r="K45" s="133">
        <v>3276000</v>
      </c>
    </row>
    <row r="46" spans="1:11" ht="21" customHeight="1">
      <c r="A46" s="151"/>
      <c r="B46" s="151"/>
      <c r="C46" s="151"/>
      <c r="D46" s="152"/>
      <c r="E46" s="152"/>
      <c r="F46" s="113">
        <v>41</v>
      </c>
      <c r="G46" s="114" t="s">
        <v>69</v>
      </c>
      <c r="H46" s="112">
        <v>36660.5</v>
      </c>
      <c r="I46" s="112">
        <v>36660.5</v>
      </c>
      <c r="J46" s="124" t="s">
        <v>32</v>
      </c>
      <c r="K46" s="133">
        <v>3207344</v>
      </c>
    </row>
    <row r="47" spans="1:11" ht="21" customHeight="1">
      <c r="A47" s="153"/>
      <c r="B47" s="154"/>
      <c r="C47" s="154"/>
      <c r="D47" s="155"/>
      <c r="E47" s="155"/>
      <c r="F47" s="113">
        <v>42</v>
      </c>
      <c r="G47" s="114" t="s">
        <v>70</v>
      </c>
      <c r="H47" s="133">
        <v>895715.55</v>
      </c>
      <c r="I47" s="133">
        <v>212257</v>
      </c>
      <c r="J47" s="124" t="s">
        <v>33</v>
      </c>
      <c r="K47" s="133">
        <v>3194269.37</v>
      </c>
    </row>
    <row r="48" spans="1:11" ht="21" customHeight="1">
      <c r="A48" s="154"/>
      <c r="B48" s="154"/>
      <c r="C48" s="154"/>
      <c r="D48" s="155"/>
      <c r="E48" s="155"/>
      <c r="F48" s="113">
        <v>43</v>
      </c>
      <c r="G48" s="114" t="s">
        <v>71</v>
      </c>
      <c r="H48" s="112">
        <v>123722.71</v>
      </c>
      <c r="I48" s="112">
        <v>122965.71</v>
      </c>
      <c r="J48" s="124" t="s">
        <v>32</v>
      </c>
      <c r="K48" s="112">
        <v>3031082.3</v>
      </c>
    </row>
    <row r="49" spans="1:11" ht="21" customHeight="1">
      <c r="A49" s="156"/>
      <c r="B49" s="157"/>
      <c r="C49" s="156"/>
      <c r="D49" s="158"/>
      <c r="E49" s="158"/>
      <c r="F49" s="113">
        <v>44</v>
      </c>
      <c r="G49" s="114" t="s">
        <v>72</v>
      </c>
      <c r="H49" s="112">
        <v>42754</v>
      </c>
      <c r="I49" s="112">
        <v>42754</v>
      </c>
      <c r="J49" s="115" t="s">
        <v>32</v>
      </c>
      <c r="K49" s="112">
        <v>2874053</v>
      </c>
    </row>
    <row r="50" spans="1:11" ht="21" customHeight="1">
      <c r="A50" s="156"/>
      <c r="B50" s="157"/>
      <c r="C50" s="156"/>
      <c r="D50" s="159"/>
      <c r="E50" s="159"/>
      <c r="F50" s="113">
        <v>45</v>
      </c>
      <c r="G50" s="114" t="s">
        <v>73</v>
      </c>
      <c r="H50" s="112">
        <v>42754</v>
      </c>
      <c r="I50" s="112">
        <v>42754</v>
      </c>
      <c r="J50" s="115" t="s">
        <v>32</v>
      </c>
      <c r="K50" s="112">
        <v>2874053</v>
      </c>
    </row>
    <row r="51" spans="1:11" ht="21" customHeight="1">
      <c r="A51" s="160"/>
      <c r="B51" s="160"/>
      <c r="C51" s="160"/>
      <c r="D51" s="160"/>
      <c r="E51" s="160"/>
      <c r="F51" s="113">
        <v>46</v>
      </c>
      <c r="G51" s="114" t="s">
        <v>74</v>
      </c>
      <c r="H51" s="112">
        <v>9001</v>
      </c>
      <c r="I51" s="133">
        <v>95</v>
      </c>
      <c r="J51" s="124" t="s">
        <v>33</v>
      </c>
      <c r="K51" s="133">
        <v>2811364.59</v>
      </c>
    </row>
    <row r="52" spans="1:11" ht="21" customHeight="1">
      <c r="A52" s="160"/>
      <c r="B52" s="160"/>
      <c r="C52" s="160"/>
      <c r="D52" s="160"/>
      <c r="E52" s="160"/>
      <c r="F52" s="113">
        <v>47</v>
      </c>
      <c r="G52" s="114" t="s">
        <v>75</v>
      </c>
      <c r="H52" s="133">
        <v>40640</v>
      </c>
      <c r="I52" s="133">
        <v>5159</v>
      </c>
      <c r="J52" s="124" t="s">
        <v>33</v>
      </c>
      <c r="K52" s="133">
        <v>2769742</v>
      </c>
    </row>
    <row r="53" spans="1:11" ht="21" customHeight="1">
      <c r="A53" s="160"/>
      <c r="B53" s="160"/>
      <c r="C53" s="160"/>
      <c r="D53" s="160"/>
      <c r="E53" s="160"/>
      <c r="F53" s="113">
        <v>48</v>
      </c>
      <c r="G53" s="114" t="s">
        <v>42</v>
      </c>
      <c r="H53" s="133">
        <v>55212.5</v>
      </c>
      <c r="I53" s="112">
        <v>55212.5</v>
      </c>
      <c r="J53" s="124" t="s">
        <v>32</v>
      </c>
      <c r="K53" s="133">
        <v>2752102</v>
      </c>
    </row>
    <row r="54" spans="1:11" ht="21" customHeight="1">
      <c r="A54" s="160"/>
      <c r="B54" s="160"/>
      <c r="C54" s="160"/>
      <c r="D54" s="160"/>
      <c r="E54" s="160"/>
      <c r="F54" s="113">
        <v>49</v>
      </c>
      <c r="G54" s="114" t="s">
        <v>76</v>
      </c>
      <c r="H54" s="133">
        <v>20</v>
      </c>
      <c r="I54" s="133">
        <v>1</v>
      </c>
      <c r="J54" s="124" t="s">
        <v>77</v>
      </c>
      <c r="K54" s="133">
        <v>2590000</v>
      </c>
    </row>
    <row r="55" spans="1:11" ht="21" customHeight="1">
      <c r="A55" s="160"/>
      <c r="B55" s="160"/>
      <c r="C55" s="160"/>
      <c r="D55" s="160"/>
      <c r="E55" s="160"/>
      <c r="F55" s="113">
        <v>50</v>
      </c>
      <c r="G55" s="114" t="s">
        <v>78</v>
      </c>
      <c r="H55" s="133">
        <v>7000</v>
      </c>
      <c r="I55" s="133">
        <v>280</v>
      </c>
      <c r="J55" s="124" t="s">
        <v>47</v>
      </c>
      <c r="K55" s="133">
        <v>2586120</v>
      </c>
    </row>
    <row r="56" spans="1:11" ht="21" customHeight="1">
      <c r="A56" s="160"/>
      <c r="B56" s="160"/>
      <c r="C56" s="160"/>
      <c r="D56" s="160"/>
      <c r="E56" s="160"/>
      <c r="F56" s="161" t="s">
        <v>19</v>
      </c>
      <c r="G56" s="162"/>
      <c r="H56" s="163">
        <f>SUM(H6:H55)</f>
        <v>29266631.138</v>
      </c>
      <c r="I56" s="163">
        <f>SUM(I6:I55)</f>
        <v>48864349.19999999</v>
      </c>
      <c r="J56" s="164"/>
      <c r="K56" s="163">
        <f>SUM(K6:K55)</f>
        <v>752605780.4900004</v>
      </c>
    </row>
    <row r="57" spans="1:11" ht="21" customHeight="1">
      <c r="A57" s="160"/>
      <c r="B57" s="160"/>
      <c r="C57" s="160"/>
      <c r="D57" s="160"/>
      <c r="E57" s="160"/>
      <c r="F57" s="161" t="s">
        <v>20</v>
      </c>
      <c r="G57" s="162"/>
      <c r="H57" s="167">
        <v>37135266.85</v>
      </c>
      <c r="I57" s="167">
        <v>42906219.21200001</v>
      </c>
      <c r="J57" s="168"/>
      <c r="K57" s="167">
        <v>377911891.5399996</v>
      </c>
    </row>
    <row r="58" spans="1:11" ht="21" customHeight="1">
      <c r="A58" s="160"/>
      <c r="B58" s="160"/>
      <c r="C58" s="160"/>
      <c r="D58" s="160"/>
      <c r="E58" s="160"/>
      <c r="F58" s="165" t="s">
        <v>79</v>
      </c>
      <c r="G58" s="166"/>
      <c r="H58" s="167">
        <v>40208058.788</v>
      </c>
      <c r="I58" s="167">
        <v>91770568.412</v>
      </c>
      <c r="J58" s="168"/>
      <c r="K58" s="167">
        <v>1130517672.03</v>
      </c>
    </row>
    <row r="78" ht="3.75" customHeight="1"/>
    <row r="79" ht="14.25" hidden="1"/>
  </sheetData>
  <sheetProtection/>
  <mergeCells count="3">
    <mergeCell ref="F1:K1"/>
    <mergeCell ref="F2:K2"/>
    <mergeCell ref="F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8"/>
  <sheetViews>
    <sheetView zoomScalePageLayoutView="0" workbookViewId="0" topLeftCell="A16">
      <selection activeCell="F35" sqref="F35"/>
    </sheetView>
  </sheetViews>
  <sheetFormatPr defaultColWidth="9.140625" defaultRowHeight="15"/>
  <cols>
    <col min="2" max="2" width="13.00390625" style="0" customWidth="1"/>
    <col min="3" max="3" width="23.421875" style="0" customWidth="1"/>
    <col min="4" max="4" width="17.421875" style="0" customWidth="1"/>
    <col min="6" max="6" width="16.421875" style="0" customWidth="1"/>
    <col min="7" max="7" width="14.421875" style="0" customWidth="1"/>
    <col min="8" max="8" width="15.28125" style="0" customWidth="1"/>
  </cols>
  <sheetData>
    <row r="1" spans="1:9" ht="26.25">
      <c r="A1" s="297" t="s">
        <v>80</v>
      </c>
      <c r="B1" s="297"/>
      <c r="C1" s="297"/>
      <c r="D1" s="297"/>
      <c r="E1" s="297"/>
      <c r="F1" s="297"/>
      <c r="G1" s="297"/>
      <c r="H1" s="297"/>
      <c r="I1" s="297"/>
    </row>
    <row r="2" spans="1:9" ht="26.25">
      <c r="A2" s="297" t="s">
        <v>81</v>
      </c>
      <c r="B2" s="297"/>
      <c r="C2" s="297"/>
      <c r="D2" s="297"/>
      <c r="E2" s="297"/>
      <c r="F2" s="297"/>
      <c r="G2" s="297"/>
      <c r="H2" s="297"/>
      <c r="I2" s="297"/>
    </row>
    <row r="3" spans="1:9" ht="26.25">
      <c r="A3" s="297" t="s">
        <v>82</v>
      </c>
      <c r="B3" s="297"/>
      <c r="C3" s="297"/>
      <c r="D3" s="297"/>
      <c r="E3" s="297"/>
      <c r="F3" s="297"/>
      <c r="G3" s="297"/>
      <c r="H3" s="297"/>
      <c r="I3" s="297"/>
    </row>
    <row r="4" spans="1:9" ht="37.5">
      <c r="A4" s="13" t="s">
        <v>83</v>
      </c>
      <c r="B4" s="14" t="s">
        <v>84</v>
      </c>
      <c r="C4" s="13" t="s">
        <v>4</v>
      </c>
      <c r="D4" s="15" t="s">
        <v>85</v>
      </c>
      <c r="E4" s="16" t="s">
        <v>86</v>
      </c>
      <c r="F4" s="15" t="s">
        <v>87</v>
      </c>
      <c r="G4" s="15" t="s">
        <v>88</v>
      </c>
      <c r="H4" s="15" t="s">
        <v>89</v>
      </c>
      <c r="I4" s="15" t="s">
        <v>90</v>
      </c>
    </row>
    <row r="5" spans="1:9" ht="21.75" customHeight="1">
      <c r="A5" s="17">
        <v>1</v>
      </c>
      <c r="B5" s="18" t="s">
        <v>91</v>
      </c>
      <c r="C5" s="19" t="s">
        <v>92</v>
      </c>
      <c r="D5" s="20">
        <v>97578250</v>
      </c>
      <c r="E5" s="21" t="s">
        <v>32</v>
      </c>
      <c r="F5" s="20">
        <v>522866571</v>
      </c>
      <c r="G5" s="22">
        <v>0</v>
      </c>
      <c r="H5" s="22">
        <v>0</v>
      </c>
      <c r="I5" s="23"/>
    </row>
    <row r="6" spans="1:9" ht="21.75" customHeight="1">
      <c r="A6" s="17">
        <v>2</v>
      </c>
      <c r="B6" s="18">
        <v>27160000</v>
      </c>
      <c r="C6" s="24" t="s">
        <v>93</v>
      </c>
      <c r="D6" s="25">
        <v>2</v>
      </c>
      <c r="E6" s="26" t="s">
        <v>94</v>
      </c>
      <c r="F6" s="25">
        <v>41517775</v>
      </c>
      <c r="G6" s="22">
        <v>0</v>
      </c>
      <c r="H6" s="22">
        <v>2906245</v>
      </c>
      <c r="I6" s="23"/>
    </row>
    <row r="7" spans="1:9" ht="21.75" customHeight="1">
      <c r="A7" s="17">
        <v>3</v>
      </c>
      <c r="B7" s="18" t="s">
        <v>95</v>
      </c>
      <c r="C7" s="27" t="s">
        <v>96</v>
      </c>
      <c r="D7" s="28">
        <v>1255000</v>
      </c>
      <c r="E7" s="29" t="s">
        <v>32</v>
      </c>
      <c r="F7" s="28">
        <v>38920759</v>
      </c>
      <c r="G7" s="22">
        <v>0</v>
      </c>
      <c r="H7" s="22">
        <v>0</v>
      </c>
      <c r="I7" s="23"/>
    </row>
    <row r="8" spans="1:9" ht="21.75" customHeight="1">
      <c r="A8" s="17">
        <v>4</v>
      </c>
      <c r="B8" s="18" t="s">
        <v>97</v>
      </c>
      <c r="C8" s="27" t="s">
        <v>98</v>
      </c>
      <c r="D8" s="30">
        <v>25564750</v>
      </c>
      <c r="E8" s="31" t="s">
        <v>32</v>
      </c>
      <c r="F8" s="30">
        <v>37309570</v>
      </c>
      <c r="G8" s="22">
        <v>0</v>
      </c>
      <c r="H8" s="22">
        <v>0</v>
      </c>
      <c r="I8" s="23"/>
    </row>
    <row r="9" spans="1:9" ht="21.75" customHeight="1">
      <c r="A9" s="32">
        <v>5</v>
      </c>
      <c r="B9" s="18">
        <v>21011292</v>
      </c>
      <c r="C9" s="33" t="s">
        <v>99</v>
      </c>
      <c r="D9" s="34">
        <v>190801.44</v>
      </c>
      <c r="E9" s="35" t="s">
        <v>32</v>
      </c>
      <c r="F9" s="34">
        <v>17315225</v>
      </c>
      <c r="G9" s="22">
        <v>0</v>
      </c>
      <c r="H9" s="22">
        <v>1212065</v>
      </c>
      <c r="I9" s="23"/>
    </row>
    <row r="10" spans="1:9" ht="21.75" customHeight="1">
      <c r="A10" s="17">
        <v>6</v>
      </c>
      <c r="B10" s="18" t="s">
        <v>100</v>
      </c>
      <c r="C10" s="36" t="s">
        <v>101</v>
      </c>
      <c r="D10" s="37">
        <v>26620</v>
      </c>
      <c r="E10" s="35" t="s">
        <v>32</v>
      </c>
      <c r="F10" s="37">
        <v>6878219</v>
      </c>
      <c r="G10" s="22">
        <v>0</v>
      </c>
      <c r="H10" s="22">
        <v>481476</v>
      </c>
      <c r="I10" s="23"/>
    </row>
    <row r="11" spans="1:9" ht="21.75" customHeight="1">
      <c r="A11" s="32">
        <v>7</v>
      </c>
      <c r="B11" s="18" t="s">
        <v>102</v>
      </c>
      <c r="C11" s="38" t="s">
        <v>103</v>
      </c>
      <c r="D11" s="39">
        <v>412200</v>
      </c>
      <c r="E11" s="40" t="s">
        <v>32</v>
      </c>
      <c r="F11" s="39">
        <v>6316493</v>
      </c>
      <c r="G11" s="22">
        <v>0</v>
      </c>
      <c r="H11" s="22">
        <v>0</v>
      </c>
      <c r="I11" s="23"/>
    </row>
    <row r="12" spans="1:9" ht="21.75" customHeight="1">
      <c r="A12" s="17">
        <v>8</v>
      </c>
      <c r="B12" s="18">
        <v>85443014</v>
      </c>
      <c r="C12" s="41" t="s">
        <v>104</v>
      </c>
      <c r="D12" s="42">
        <v>2145.22</v>
      </c>
      <c r="E12" s="43" t="s">
        <v>32</v>
      </c>
      <c r="F12" s="42">
        <v>5414693</v>
      </c>
      <c r="G12" s="22">
        <v>0</v>
      </c>
      <c r="H12" s="22">
        <v>379028</v>
      </c>
      <c r="I12" s="23"/>
    </row>
    <row r="13" spans="1:9" ht="21.75" customHeight="1">
      <c r="A13" s="32">
        <v>9</v>
      </c>
      <c r="B13" s="18">
        <v>21011110</v>
      </c>
      <c r="C13" s="44" t="s">
        <v>105</v>
      </c>
      <c r="D13" s="45">
        <v>14500</v>
      </c>
      <c r="E13" s="46" t="s">
        <v>32</v>
      </c>
      <c r="F13" s="45">
        <v>3703264</v>
      </c>
      <c r="G13" s="22">
        <v>0</v>
      </c>
      <c r="H13" s="22">
        <v>259229</v>
      </c>
      <c r="I13" s="23"/>
    </row>
    <row r="14" spans="1:9" ht="21.75" customHeight="1">
      <c r="A14" s="17">
        <v>10</v>
      </c>
      <c r="B14" s="18" t="s">
        <v>106</v>
      </c>
      <c r="C14" s="47" t="s">
        <v>107</v>
      </c>
      <c r="D14" s="48">
        <v>168000</v>
      </c>
      <c r="E14" s="49" t="s">
        <v>32</v>
      </c>
      <c r="F14" s="48">
        <v>2574406</v>
      </c>
      <c r="G14" s="22">
        <v>0</v>
      </c>
      <c r="H14" s="22">
        <v>0</v>
      </c>
      <c r="I14" s="23"/>
    </row>
    <row r="15" spans="1:9" ht="21.75" customHeight="1">
      <c r="A15" s="32">
        <v>11</v>
      </c>
      <c r="B15" s="18" t="s">
        <v>108</v>
      </c>
      <c r="C15" s="47" t="s">
        <v>109</v>
      </c>
      <c r="D15" s="50">
        <v>112948</v>
      </c>
      <c r="E15" s="51" t="s">
        <v>32</v>
      </c>
      <c r="F15" s="50">
        <v>2307733</v>
      </c>
      <c r="G15" s="22">
        <v>0</v>
      </c>
      <c r="H15" s="22">
        <v>0</v>
      </c>
      <c r="I15" s="23"/>
    </row>
    <row r="16" spans="1:9" ht="21.75" customHeight="1">
      <c r="A16" s="17">
        <v>12</v>
      </c>
      <c r="B16" s="18">
        <v>73089060</v>
      </c>
      <c r="C16" s="52" t="s">
        <v>110</v>
      </c>
      <c r="D16" s="53">
        <v>15061</v>
      </c>
      <c r="E16" s="54" t="s">
        <v>32</v>
      </c>
      <c r="F16" s="53">
        <v>2150717</v>
      </c>
      <c r="G16" s="22">
        <v>0</v>
      </c>
      <c r="H16" s="22">
        <v>0</v>
      </c>
      <c r="I16" s="23" t="s">
        <v>111</v>
      </c>
    </row>
    <row r="17" spans="1:9" ht="21.75" customHeight="1">
      <c r="A17" s="32">
        <v>13</v>
      </c>
      <c r="B17" s="18">
        <v>13019090</v>
      </c>
      <c r="C17" s="55" t="s">
        <v>112</v>
      </c>
      <c r="D17" s="56">
        <v>229000</v>
      </c>
      <c r="E17" s="57" t="s">
        <v>32</v>
      </c>
      <c r="F17" s="56">
        <v>1346343</v>
      </c>
      <c r="G17" s="22">
        <v>0</v>
      </c>
      <c r="H17" s="22">
        <v>0</v>
      </c>
      <c r="I17" s="23"/>
    </row>
    <row r="18" spans="1:9" ht="21.75" customHeight="1">
      <c r="A18" s="17">
        <v>14</v>
      </c>
      <c r="B18" s="18">
        <v>12119097</v>
      </c>
      <c r="C18" s="58" t="s">
        <v>113</v>
      </c>
      <c r="D18" s="59">
        <v>180000</v>
      </c>
      <c r="E18" s="60" t="s">
        <v>32</v>
      </c>
      <c r="F18" s="59">
        <v>1301640</v>
      </c>
      <c r="G18" s="22">
        <v>0</v>
      </c>
      <c r="H18" s="22">
        <v>0</v>
      </c>
      <c r="I18" s="23"/>
    </row>
    <row r="19" spans="1:9" ht="21.75" customHeight="1">
      <c r="A19" s="32">
        <v>15</v>
      </c>
      <c r="B19" s="18">
        <v>67041900</v>
      </c>
      <c r="C19" s="61" t="s">
        <v>114</v>
      </c>
      <c r="D19" s="62">
        <v>33.91</v>
      </c>
      <c r="E19" s="63" t="s">
        <v>32</v>
      </c>
      <c r="F19" s="62">
        <v>1141892</v>
      </c>
      <c r="G19" s="22">
        <v>0</v>
      </c>
      <c r="H19" s="22">
        <v>0</v>
      </c>
      <c r="I19" s="23"/>
    </row>
    <row r="20" spans="1:9" ht="21.75" customHeight="1">
      <c r="A20" s="17">
        <v>16</v>
      </c>
      <c r="B20" s="18">
        <v>47079000</v>
      </c>
      <c r="C20" s="64" t="s">
        <v>115</v>
      </c>
      <c r="D20" s="65">
        <v>540000</v>
      </c>
      <c r="E20" s="66" t="s">
        <v>32</v>
      </c>
      <c r="F20" s="65">
        <v>1080000</v>
      </c>
      <c r="G20" s="22">
        <v>0</v>
      </c>
      <c r="H20" s="22">
        <v>75600</v>
      </c>
      <c r="I20" s="23" t="s">
        <v>111</v>
      </c>
    </row>
    <row r="21" spans="1:9" ht="21.75" customHeight="1">
      <c r="A21" s="32">
        <v>17</v>
      </c>
      <c r="B21" s="18">
        <v>84303900</v>
      </c>
      <c r="C21" s="67" t="s">
        <v>116</v>
      </c>
      <c r="D21" s="68">
        <v>2500</v>
      </c>
      <c r="E21" s="66" t="s">
        <v>32</v>
      </c>
      <c r="F21" s="68">
        <v>818070</v>
      </c>
      <c r="G21" s="22">
        <v>0</v>
      </c>
      <c r="H21" s="22">
        <v>0</v>
      </c>
      <c r="I21" s="23" t="s">
        <v>111</v>
      </c>
    </row>
    <row r="22" spans="1:9" ht="21.75" customHeight="1">
      <c r="A22" s="17">
        <v>18</v>
      </c>
      <c r="B22" s="18">
        <v>85013150</v>
      </c>
      <c r="C22" s="69" t="s">
        <v>117</v>
      </c>
      <c r="D22" s="70">
        <v>2050</v>
      </c>
      <c r="E22" s="71" t="s">
        <v>33</v>
      </c>
      <c r="F22" s="70">
        <v>577200</v>
      </c>
      <c r="G22" s="22">
        <v>0</v>
      </c>
      <c r="H22" s="22">
        <v>0</v>
      </c>
      <c r="I22" s="23" t="s">
        <v>111</v>
      </c>
    </row>
    <row r="23" spans="1:9" ht="36.75" customHeight="1">
      <c r="A23" s="32">
        <v>19</v>
      </c>
      <c r="B23" s="72">
        <v>84672100</v>
      </c>
      <c r="C23" s="73" t="s">
        <v>118</v>
      </c>
      <c r="D23" s="74">
        <v>27000</v>
      </c>
      <c r="E23" s="75" t="s">
        <v>33</v>
      </c>
      <c r="F23" s="74">
        <v>555000</v>
      </c>
      <c r="G23" s="76">
        <v>0</v>
      </c>
      <c r="H23" s="76">
        <v>0</v>
      </c>
      <c r="I23" s="77" t="s">
        <v>111</v>
      </c>
    </row>
    <row r="24" spans="1:9" ht="21.75" customHeight="1">
      <c r="A24" s="298" t="s">
        <v>19</v>
      </c>
      <c r="B24" s="299"/>
      <c r="C24" s="300"/>
      <c r="D24" s="78">
        <f>SUM(D5:D23)</f>
        <v>126320861.57</v>
      </c>
      <c r="E24" s="78"/>
      <c r="F24" s="78">
        <f>SUM(F5:F23)</f>
        <v>694095570</v>
      </c>
      <c r="G24" s="79">
        <f>SUM(G5:G23)</f>
        <v>0</v>
      </c>
      <c r="H24" s="79">
        <f>SUM(H5:H23)</f>
        <v>5313643</v>
      </c>
      <c r="I24" s="23"/>
    </row>
    <row r="25" spans="1:9" ht="21.75" customHeight="1" thickBot="1">
      <c r="A25" s="80">
        <v>20</v>
      </c>
      <c r="B25" s="81" t="s">
        <v>119</v>
      </c>
      <c r="C25" s="82" t="s">
        <v>120</v>
      </c>
      <c r="D25" s="83">
        <f>D26-D24</f>
        <v>407511.85000000894</v>
      </c>
      <c r="E25" s="83"/>
      <c r="F25" s="83">
        <f>F26-F24</f>
        <v>5351162</v>
      </c>
      <c r="G25" s="83">
        <f>G26-G24</f>
        <v>63057</v>
      </c>
      <c r="H25" s="83">
        <f>H26-H24</f>
        <v>173414</v>
      </c>
      <c r="I25" s="84"/>
    </row>
    <row r="26" spans="1:9" ht="21.75" customHeight="1" thickBot="1">
      <c r="A26" s="301" t="s">
        <v>79</v>
      </c>
      <c r="B26" s="301"/>
      <c r="C26" s="301"/>
      <c r="D26" s="85">
        <v>126728373.42</v>
      </c>
      <c r="E26" s="85"/>
      <c r="F26" s="85">
        <v>699446732</v>
      </c>
      <c r="G26" s="85">
        <v>63057</v>
      </c>
      <c r="H26" s="85">
        <v>5487057</v>
      </c>
      <c r="I26" s="86"/>
    </row>
    <row r="27" spans="1:9" ht="21.75" thickTop="1">
      <c r="A27" s="87" t="s">
        <v>121</v>
      </c>
      <c r="B27" s="88"/>
      <c r="C27" s="89"/>
      <c r="D27" s="90"/>
      <c r="E27" s="90"/>
      <c r="F27" s="90"/>
      <c r="G27" s="90"/>
      <c r="H27" s="90"/>
      <c r="I27" s="89"/>
    </row>
    <row r="28" spans="1:9" ht="21">
      <c r="A28" s="87" t="s">
        <v>122</v>
      </c>
      <c r="B28" s="88" t="s">
        <v>123</v>
      </c>
      <c r="C28" s="89"/>
      <c r="D28" s="90"/>
      <c r="E28" s="90"/>
      <c r="F28" s="90"/>
      <c r="G28" s="90"/>
      <c r="H28" s="90"/>
      <c r="I28" s="89"/>
    </row>
  </sheetData>
  <sheetProtection/>
  <mergeCells count="5">
    <mergeCell ref="A1:I1"/>
    <mergeCell ref="A2:I2"/>
    <mergeCell ref="A3:I3"/>
    <mergeCell ref="A24:C24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D22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0.8515625" style="0" customWidth="1"/>
    <col min="2" max="2" width="23.57421875" style="0" customWidth="1"/>
    <col min="3" max="3" width="19.57421875" style="0" customWidth="1"/>
    <col min="4" max="4" width="23.28125" style="0" customWidth="1"/>
  </cols>
  <sheetData>
    <row r="1" spans="1:4" ht="26.25">
      <c r="A1" s="297" t="s">
        <v>124</v>
      </c>
      <c r="B1" s="297"/>
      <c r="C1" s="297"/>
      <c r="D1" s="297"/>
    </row>
    <row r="2" spans="1:4" ht="26.25">
      <c r="A2" s="297" t="s">
        <v>125</v>
      </c>
      <c r="B2" s="297"/>
      <c r="C2" s="297"/>
      <c r="D2" s="297"/>
    </row>
    <row r="3" spans="1:4" ht="26.25">
      <c r="A3" s="297" t="s">
        <v>0</v>
      </c>
      <c r="B3" s="297"/>
      <c r="C3" s="297"/>
      <c r="D3" s="297"/>
    </row>
    <row r="4" spans="1:4" ht="23.25">
      <c r="A4" s="91" t="s">
        <v>83</v>
      </c>
      <c r="B4" s="91" t="s">
        <v>4</v>
      </c>
      <c r="C4" s="91" t="s">
        <v>126</v>
      </c>
      <c r="D4" s="91" t="s">
        <v>127</v>
      </c>
    </row>
    <row r="5" spans="1:4" ht="21">
      <c r="A5" s="17">
        <v>1</v>
      </c>
      <c r="B5" s="100" t="s">
        <v>128</v>
      </c>
      <c r="C5" s="101">
        <v>147570.85</v>
      </c>
      <c r="D5" s="102">
        <v>794.413349</v>
      </c>
    </row>
    <row r="6" spans="1:4" ht="21">
      <c r="A6" s="17">
        <v>2</v>
      </c>
      <c r="B6" s="100" t="s">
        <v>93</v>
      </c>
      <c r="C6" s="101">
        <v>0.008</v>
      </c>
      <c r="D6" s="102">
        <v>283.279271</v>
      </c>
    </row>
    <row r="7" spans="1:4" ht="21">
      <c r="A7" s="17">
        <v>3</v>
      </c>
      <c r="B7" s="100" t="s">
        <v>129</v>
      </c>
      <c r="C7" s="101">
        <v>919.98</v>
      </c>
      <c r="D7" s="102">
        <v>140.930343</v>
      </c>
    </row>
    <row r="8" spans="1:4" ht="21">
      <c r="A8" s="17">
        <v>4</v>
      </c>
      <c r="B8" s="103" t="s">
        <v>103</v>
      </c>
      <c r="C8" s="101">
        <v>8915.4</v>
      </c>
      <c r="D8" s="102">
        <v>137.849998</v>
      </c>
    </row>
    <row r="9" spans="1:4" ht="21">
      <c r="A9" s="17">
        <v>5</v>
      </c>
      <c r="B9" s="100" t="s">
        <v>130</v>
      </c>
      <c r="C9" s="101">
        <v>82139.585</v>
      </c>
      <c r="D9" s="102">
        <v>120.765249</v>
      </c>
    </row>
    <row r="10" spans="1:4" ht="21">
      <c r="A10" s="17">
        <v>6</v>
      </c>
      <c r="B10" s="103" t="s">
        <v>105</v>
      </c>
      <c r="C10" s="101">
        <v>682.606</v>
      </c>
      <c r="D10" s="102">
        <v>72.815314</v>
      </c>
    </row>
    <row r="11" spans="1:4" ht="21" customHeight="1">
      <c r="A11" s="17">
        <v>7</v>
      </c>
      <c r="B11" s="100" t="s">
        <v>96</v>
      </c>
      <c r="C11" s="101">
        <v>1417.4</v>
      </c>
      <c r="D11" s="102">
        <v>43.970408</v>
      </c>
    </row>
    <row r="12" spans="1:4" ht="21">
      <c r="A12" s="17">
        <v>8</v>
      </c>
      <c r="B12" s="104" t="s">
        <v>107</v>
      </c>
      <c r="C12" s="101">
        <v>2844.2</v>
      </c>
      <c r="D12" s="102">
        <v>43.945319</v>
      </c>
    </row>
    <row r="13" spans="1:4" ht="21">
      <c r="A13" s="17">
        <v>9</v>
      </c>
      <c r="B13" s="100" t="s">
        <v>131</v>
      </c>
      <c r="C13" s="101">
        <v>129.82</v>
      </c>
      <c r="D13" s="102">
        <v>33.529705</v>
      </c>
    </row>
    <row r="14" spans="1:4" ht="21">
      <c r="A14" s="17">
        <v>10</v>
      </c>
      <c r="B14" s="104" t="s">
        <v>104</v>
      </c>
      <c r="C14" s="101">
        <v>6.776</v>
      </c>
      <c r="D14" s="102">
        <v>18.01208</v>
      </c>
    </row>
    <row r="15" spans="1:4" ht="21">
      <c r="A15" s="298" t="s">
        <v>19</v>
      </c>
      <c r="B15" s="300"/>
      <c r="C15" s="105">
        <f>SUM(C5:C14)</f>
        <v>244626.62500000006</v>
      </c>
      <c r="D15" s="106">
        <f>SUM(D5:D14)</f>
        <v>1689.5110359999996</v>
      </c>
    </row>
    <row r="16" spans="1:4" ht="21.75" thickBot="1">
      <c r="A16" s="32">
        <v>11</v>
      </c>
      <c r="B16" s="107" t="s">
        <v>120</v>
      </c>
      <c r="C16" s="108">
        <f>C17-C15</f>
        <v>9051.389099999942</v>
      </c>
      <c r="D16" s="108">
        <f>D17-D15</f>
        <v>122.83913200000029</v>
      </c>
    </row>
    <row r="17" spans="1:4" ht="21.75" thickBot="1">
      <c r="A17" s="302" t="s">
        <v>79</v>
      </c>
      <c r="B17" s="303"/>
      <c r="C17" s="109">
        <f>253678014.1/1000</f>
        <v>253678.0141</v>
      </c>
      <c r="D17" s="109">
        <f>1812350168/1000000</f>
        <v>1812.350168</v>
      </c>
    </row>
    <row r="18" spans="1:4" ht="24" thickTop="1">
      <c r="A18" s="92"/>
      <c r="B18" s="93"/>
      <c r="C18" s="94"/>
      <c r="D18" s="95"/>
    </row>
    <row r="19" spans="1:4" ht="23.25">
      <c r="A19" s="96" t="s">
        <v>132</v>
      </c>
      <c r="B19" s="96" t="s">
        <v>133</v>
      </c>
      <c r="C19" s="97"/>
      <c r="D19" s="97"/>
    </row>
    <row r="20" spans="1:4" ht="23.25">
      <c r="A20" s="96" t="s">
        <v>122</v>
      </c>
      <c r="B20" s="96" t="s">
        <v>134</v>
      </c>
      <c r="C20" s="98"/>
      <c r="D20" s="98"/>
    </row>
    <row r="21" spans="1:4" ht="23.25">
      <c r="A21" s="92"/>
      <c r="B21" s="93"/>
      <c r="C21" s="99"/>
      <c r="D21" s="99"/>
    </row>
    <row r="22" spans="1:4" ht="23.25">
      <c r="A22" s="92"/>
      <c r="B22" s="93"/>
      <c r="C22" s="99"/>
      <c r="D22" s="99"/>
    </row>
  </sheetData>
  <sheetProtection/>
  <mergeCells count="5">
    <mergeCell ref="A1:D1"/>
    <mergeCell ref="A2:D2"/>
    <mergeCell ref="A3:D3"/>
    <mergeCell ref="A15:B15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111"/>
  <sheetViews>
    <sheetView zoomScalePageLayoutView="0" workbookViewId="0" topLeftCell="A16">
      <selection activeCell="K8" sqref="K8"/>
    </sheetView>
  </sheetViews>
  <sheetFormatPr defaultColWidth="9.140625" defaultRowHeight="15"/>
  <cols>
    <col min="2" max="2" width="27.28125" style="0" customWidth="1"/>
    <col min="3" max="3" width="14.421875" style="0" customWidth="1"/>
    <col min="4" max="4" width="15.7109375" style="0" customWidth="1"/>
    <col min="6" max="6" width="30.421875" style="0" customWidth="1"/>
    <col min="7" max="8" width="21.421875" style="0" customWidth="1"/>
  </cols>
  <sheetData>
    <row r="1" spans="1:8" ht="23.25">
      <c r="A1" s="309" t="s">
        <v>0</v>
      </c>
      <c r="B1" s="309"/>
      <c r="C1" s="309"/>
      <c r="D1" s="309"/>
      <c r="E1" s="309"/>
      <c r="F1" s="309"/>
      <c r="G1" s="309"/>
      <c r="H1" s="173"/>
    </row>
    <row r="2" spans="1:8" ht="23.25">
      <c r="A2" s="309" t="s">
        <v>206</v>
      </c>
      <c r="B2" s="309"/>
      <c r="C2" s="309"/>
      <c r="D2" s="309"/>
      <c r="E2" s="309"/>
      <c r="F2" s="309"/>
      <c r="G2" s="309"/>
      <c r="H2" s="173"/>
    </row>
    <row r="3" spans="1:8" ht="23.25">
      <c r="A3" s="309" t="s">
        <v>136</v>
      </c>
      <c r="B3" s="309"/>
      <c r="C3" s="309"/>
      <c r="D3" s="309"/>
      <c r="E3" s="309"/>
      <c r="F3" s="309"/>
      <c r="G3" s="309"/>
      <c r="H3" s="173"/>
    </row>
    <row r="4" spans="1:8" ht="24" thickBot="1">
      <c r="A4" s="173"/>
      <c r="B4" s="173" t="s">
        <v>137</v>
      </c>
      <c r="C4" s="174"/>
      <c r="D4" s="174"/>
      <c r="E4" s="173"/>
      <c r="F4" s="173" t="s">
        <v>138</v>
      </c>
      <c r="G4" s="175"/>
      <c r="H4" s="175"/>
    </row>
    <row r="5" spans="1:8" ht="21.75" thickBot="1">
      <c r="A5" s="176" t="s">
        <v>83</v>
      </c>
      <c r="B5" s="310" t="s">
        <v>139</v>
      </c>
      <c r="C5" s="310"/>
      <c r="D5" s="177"/>
      <c r="E5" s="176" t="s">
        <v>83</v>
      </c>
      <c r="F5" s="310" t="s">
        <v>140</v>
      </c>
      <c r="G5" s="310"/>
      <c r="H5" s="293"/>
    </row>
    <row r="6" spans="1:8" ht="21.75" thickBot="1">
      <c r="A6" s="178" t="s">
        <v>141</v>
      </c>
      <c r="B6" s="179" t="s">
        <v>4</v>
      </c>
      <c r="C6" s="180" t="s">
        <v>142</v>
      </c>
      <c r="D6" s="181" t="s">
        <v>199</v>
      </c>
      <c r="E6" s="182" t="s">
        <v>141</v>
      </c>
      <c r="F6" s="183" t="s">
        <v>4</v>
      </c>
      <c r="G6" s="180" t="s">
        <v>142</v>
      </c>
      <c r="H6" s="294" t="s">
        <v>200</v>
      </c>
    </row>
    <row r="7" spans="1:8" ht="21" customHeight="1">
      <c r="A7" s="184">
        <v>1</v>
      </c>
      <c r="B7" s="200" t="s">
        <v>129</v>
      </c>
      <c r="C7" s="263">
        <v>272384</v>
      </c>
      <c r="D7" s="263">
        <v>22556713.3</v>
      </c>
      <c r="E7" s="186">
        <v>1</v>
      </c>
      <c r="F7" s="193" t="s">
        <v>144</v>
      </c>
      <c r="G7" s="189">
        <v>197210</v>
      </c>
      <c r="H7" s="189">
        <v>32411167.68</v>
      </c>
    </row>
    <row r="8" spans="1:8" ht="21">
      <c r="A8" s="190">
        <v>2</v>
      </c>
      <c r="B8" s="185" t="s">
        <v>129</v>
      </c>
      <c r="C8" s="194">
        <v>97120</v>
      </c>
      <c r="D8" s="194">
        <v>14671670.91</v>
      </c>
      <c r="E8" s="192">
        <v>2</v>
      </c>
      <c r="F8" s="193" t="s">
        <v>145</v>
      </c>
      <c r="G8" s="189">
        <v>155925</v>
      </c>
      <c r="H8" s="189">
        <v>1852200</v>
      </c>
    </row>
    <row r="9" spans="1:8" ht="21" customHeight="1">
      <c r="A9" s="190">
        <v>3</v>
      </c>
      <c r="B9" s="200" t="s">
        <v>129</v>
      </c>
      <c r="C9" s="199">
        <v>175104</v>
      </c>
      <c r="D9" s="199">
        <v>14500744.26</v>
      </c>
      <c r="E9" s="192">
        <v>3</v>
      </c>
      <c r="F9" s="193" t="s">
        <v>146</v>
      </c>
      <c r="G9" s="189">
        <v>242488</v>
      </c>
      <c r="H9" s="189">
        <v>1601774.4</v>
      </c>
    </row>
    <row r="10" spans="1:8" ht="21">
      <c r="A10" s="190">
        <v>4</v>
      </c>
      <c r="B10" s="200" t="s">
        <v>129</v>
      </c>
      <c r="C10" s="199">
        <v>108040</v>
      </c>
      <c r="D10" s="199">
        <v>10796749.8</v>
      </c>
      <c r="E10" s="192">
        <v>4</v>
      </c>
      <c r="F10" s="193" t="s">
        <v>145</v>
      </c>
      <c r="G10" s="189">
        <v>6563</v>
      </c>
      <c r="H10" s="189">
        <v>1576923.86</v>
      </c>
    </row>
    <row r="11" spans="1:8" ht="21" customHeight="1">
      <c r="A11" s="190">
        <v>5</v>
      </c>
      <c r="B11" s="200" t="s">
        <v>147</v>
      </c>
      <c r="C11" s="199">
        <v>500000</v>
      </c>
      <c r="D11" s="199">
        <v>9121341.75</v>
      </c>
      <c r="E11" s="192">
        <v>5</v>
      </c>
      <c r="F11" s="196" t="s">
        <v>148</v>
      </c>
      <c r="G11" s="189">
        <v>172000</v>
      </c>
      <c r="H11" s="189">
        <v>1349850</v>
      </c>
    </row>
    <row r="12" spans="1:8" ht="21" customHeight="1">
      <c r="A12" s="190">
        <v>6</v>
      </c>
      <c r="B12" s="200" t="s">
        <v>147</v>
      </c>
      <c r="C12" s="199">
        <v>500000</v>
      </c>
      <c r="D12" s="199">
        <v>9121341.75</v>
      </c>
      <c r="E12" s="192">
        <v>6</v>
      </c>
      <c r="F12" s="193" t="s">
        <v>159</v>
      </c>
      <c r="G12" s="189">
        <v>59550</v>
      </c>
      <c r="H12" s="189">
        <v>804175</v>
      </c>
    </row>
    <row r="13" spans="1:8" ht="21">
      <c r="A13" s="190">
        <v>7</v>
      </c>
      <c r="B13" s="200" t="s">
        <v>129</v>
      </c>
      <c r="C13" s="199">
        <v>97280</v>
      </c>
      <c r="D13" s="199">
        <v>8055969.03</v>
      </c>
      <c r="E13" s="192">
        <v>7</v>
      </c>
      <c r="F13" s="193" t="s">
        <v>149</v>
      </c>
      <c r="G13" s="189">
        <v>15946</v>
      </c>
      <c r="H13" s="189">
        <v>418660</v>
      </c>
    </row>
    <row r="14" spans="1:8" ht="21" customHeight="1">
      <c r="A14" s="190">
        <v>8</v>
      </c>
      <c r="B14" s="200" t="s">
        <v>129</v>
      </c>
      <c r="C14" s="199">
        <v>97280</v>
      </c>
      <c r="D14" s="199">
        <v>8055969.03</v>
      </c>
      <c r="E14" s="192">
        <v>8</v>
      </c>
      <c r="F14" s="193" t="s">
        <v>150</v>
      </c>
      <c r="G14" s="189">
        <v>43284</v>
      </c>
      <c r="H14" s="189">
        <v>247403.03</v>
      </c>
    </row>
    <row r="15" spans="1:8" ht="21" customHeight="1">
      <c r="A15" s="190">
        <v>9</v>
      </c>
      <c r="B15" s="200" t="s">
        <v>129</v>
      </c>
      <c r="C15" s="199">
        <v>58727</v>
      </c>
      <c r="D15" s="199">
        <v>6640970.56</v>
      </c>
      <c r="E15" s="192">
        <v>9</v>
      </c>
      <c r="F15" s="193" t="s">
        <v>151</v>
      </c>
      <c r="G15" s="189">
        <v>27410</v>
      </c>
      <c r="H15" s="189">
        <v>206400</v>
      </c>
    </row>
    <row r="16" spans="1:8" ht="21">
      <c r="A16" s="190">
        <v>10</v>
      </c>
      <c r="B16" s="197" t="s">
        <v>147</v>
      </c>
      <c r="C16" s="199">
        <v>238952</v>
      </c>
      <c r="D16" s="199">
        <v>6165297.32</v>
      </c>
      <c r="E16" s="192">
        <v>10</v>
      </c>
      <c r="F16" s="196" t="s">
        <v>152</v>
      </c>
      <c r="G16" s="189">
        <v>15997.3</v>
      </c>
      <c r="H16" s="189">
        <v>155229</v>
      </c>
    </row>
    <row r="17" spans="1:8" ht="21">
      <c r="A17" s="190">
        <v>11</v>
      </c>
      <c r="B17" s="200" t="s">
        <v>182</v>
      </c>
      <c r="C17" s="199">
        <v>102000</v>
      </c>
      <c r="D17" s="199">
        <v>6024113.54</v>
      </c>
      <c r="E17" s="192">
        <v>11</v>
      </c>
      <c r="F17" s="196" t="s">
        <v>152</v>
      </c>
      <c r="G17" s="189">
        <v>15252</v>
      </c>
      <c r="H17" s="189">
        <v>134100</v>
      </c>
    </row>
    <row r="18" spans="1:8" ht="21" customHeight="1">
      <c r="A18" s="190">
        <v>12</v>
      </c>
      <c r="B18" s="200" t="s">
        <v>173</v>
      </c>
      <c r="C18" s="199">
        <v>125895</v>
      </c>
      <c r="D18" s="199">
        <v>5511990.35</v>
      </c>
      <c r="E18" s="192">
        <v>12</v>
      </c>
      <c r="F18" s="196" t="s">
        <v>153</v>
      </c>
      <c r="G18" s="189">
        <v>35908.32</v>
      </c>
      <c r="H18" s="189">
        <v>88480</v>
      </c>
    </row>
    <row r="19" spans="1:8" ht="21" customHeight="1">
      <c r="A19" s="190">
        <v>13</v>
      </c>
      <c r="B19" s="200" t="s">
        <v>173</v>
      </c>
      <c r="C19" s="199">
        <v>124980</v>
      </c>
      <c r="D19" s="199">
        <v>5471929.42</v>
      </c>
      <c r="E19" s="192">
        <v>13</v>
      </c>
      <c r="F19" s="196" t="s">
        <v>154</v>
      </c>
      <c r="G19" s="189">
        <v>8900</v>
      </c>
      <c r="H19" s="189">
        <v>87349</v>
      </c>
    </row>
    <row r="20" spans="1:8" ht="21" customHeight="1">
      <c r="A20" s="190">
        <v>14</v>
      </c>
      <c r="B20" s="200" t="s">
        <v>171</v>
      </c>
      <c r="C20" s="199">
        <v>238074.2</v>
      </c>
      <c r="D20" s="199">
        <v>5345369.24</v>
      </c>
      <c r="E20" s="192">
        <v>14</v>
      </c>
      <c r="F20" s="196" t="s">
        <v>155</v>
      </c>
      <c r="G20" s="189">
        <v>24890</v>
      </c>
      <c r="H20" s="189">
        <v>65738.87</v>
      </c>
    </row>
    <row r="21" spans="1:8" ht="21">
      <c r="A21" s="190">
        <v>15</v>
      </c>
      <c r="B21" s="200" t="s">
        <v>143</v>
      </c>
      <c r="C21" s="199">
        <v>20600</v>
      </c>
      <c r="D21" s="199">
        <v>4870942.44</v>
      </c>
      <c r="E21" s="192">
        <v>15</v>
      </c>
      <c r="F21" s="196" t="s">
        <v>156</v>
      </c>
      <c r="G21" s="189">
        <v>25200</v>
      </c>
      <c r="H21" s="189">
        <v>59400</v>
      </c>
    </row>
    <row r="22" spans="1:8" ht="21">
      <c r="A22" s="190">
        <v>16</v>
      </c>
      <c r="B22" s="200" t="s">
        <v>143</v>
      </c>
      <c r="C22" s="199">
        <v>89668.5</v>
      </c>
      <c r="D22" s="199">
        <v>4711034.65</v>
      </c>
      <c r="E22" s="192">
        <v>16</v>
      </c>
      <c r="F22" s="196" t="s">
        <v>155</v>
      </c>
      <c r="G22" s="189">
        <v>18540</v>
      </c>
      <c r="H22" s="189">
        <v>53716.54</v>
      </c>
    </row>
    <row r="23" spans="1:8" ht="21" customHeight="1">
      <c r="A23" s="190">
        <v>17</v>
      </c>
      <c r="B23" s="197" t="s">
        <v>129</v>
      </c>
      <c r="C23" s="199">
        <v>42016</v>
      </c>
      <c r="D23" s="199">
        <v>4198736.03</v>
      </c>
      <c r="E23" s="192">
        <v>17</v>
      </c>
      <c r="F23" s="196" t="s">
        <v>157</v>
      </c>
      <c r="G23" s="189">
        <v>14067.5</v>
      </c>
      <c r="H23" s="189">
        <v>47646.4</v>
      </c>
    </row>
    <row r="24" spans="1:8" ht="21" customHeight="1">
      <c r="A24" s="190">
        <v>18</v>
      </c>
      <c r="B24" s="200" t="s">
        <v>143</v>
      </c>
      <c r="C24" s="199">
        <v>98126</v>
      </c>
      <c r="D24" s="199">
        <v>4093782.11</v>
      </c>
      <c r="E24" s="192">
        <v>18</v>
      </c>
      <c r="F24" s="196" t="s">
        <v>155</v>
      </c>
      <c r="G24" s="189">
        <v>26400</v>
      </c>
      <c r="H24" s="189">
        <v>45815</v>
      </c>
    </row>
    <row r="25" spans="1:8" ht="21">
      <c r="A25" s="190">
        <v>19</v>
      </c>
      <c r="B25" s="200" t="s">
        <v>143</v>
      </c>
      <c r="C25" s="199">
        <v>76466.25</v>
      </c>
      <c r="D25" s="199">
        <v>4017454.71</v>
      </c>
      <c r="E25" s="192">
        <v>19</v>
      </c>
      <c r="F25" s="196" t="s">
        <v>158</v>
      </c>
      <c r="G25" s="189">
        <v>17332</v>
      </c>
      <c r="H25" s="189">
        <v>44539</v>
      </c>
    </row>
    <row r="26" spans="1:8" ht="21">
      <c r="A26" s="190">
        <v>20</v>
      </c>
      <c r="B26" s="200" t="s">
        <v>129</v>
      </c>
      <c r="C26" s="199">
        <v>38400</v>
      </c>
      <c r="D26" s="199">
        <v>3922906.66</v>
      </c>
      <c r="E26" s="192">
        <v>20</v>
      </c>
      <c r="F26" s="196" t="s">
        <v>159</v>
      </c>
      <c r="G26" s="189">
        <v>9270</v>
      </c>
      <c r="H26" s="189">
        <v>44338.45</v>
      </c>
    </row>
    <row r="27" spans="1:8" ht="21">
      <c r="A27" s="190">
        <v>21</v>
      </c>
      <c r="B27" s="200" t="s">
        <v>143</v>
      </c>
      <c r="C27" s="199">
        <v>160878</v>
      </c>
      <c r="D27" s="199">
        <v>3913128.58</v>
      </c>
      <c r="E27" s="192">
        <v>21</v>
      </c>
      <c r="F27" s="196" t="s">
        <v>160</v>
      </c>
      <c r="G27" s="189">
        <v>10163.98</v>
      </c>
      <c r="H27" s="189">
        <v>43990</v>
      </c>
    </row>
    <row r="28" spans="1:8" ht="21">
      <c r="A28" s="190">
        <v>22</v>
      </c>
      <c r="B28" s="200" t="s">
        <v>143</v>
      </c>
      <c r="C28" s="199">
        <v>108937.5</v>
      </c>
      <c r="D28" s="199">
        <v>3050541.55</v>
      </c>
      <c r="E28" s="192">
        <v>22</v>
      </c>
      <c r="F28" s="196" t="s">
        <v>162</v>
      </c>
      <c r="G28" s="189">
        <v>17850</v>
      </c>
      <c r="H28" s="189">
        <v>33739.2</v>
      </c>
    </row>
    <row r="29" spans="1:8" ht="21" customHeight="1">
      <c r="A29" s="190">
        <v>23</v>
      </c>
      <c r="B29" s="185" t="s">
        <v>143</v>
      </c>
      <c r="C29" s="191">
        <v>55140</v>
      </c>
      <c r="D29" s="191">
        <v>2896996.65</v>
      </c>
      <c r="E29" s="192">
        <v>23</v>
      </c>
      <c r="F29" s="196" t="s">
        <v>163</v>
      </c>
      <c r="G29" s="189">
        <v>15100</v>
      </c>
      <c r="H29" s="189">
        <v>33167</v>
      </c>
    </row>
    <row r="30" spans="1:8" ht="21">
      <c r="A30" s="190">
        <v>24</v>
      </c>
      <c r="B30" s="200" t="s">
        <v>185</v>
      </c>
      <c r="C30" s="199">
        <v>106</v>
      </c>
      <c r="D30" s="199">
        <v>2578318.72</v>
      </c>
      <c r="E30" s="192">
        <v>24</v>
      </c>
      <c r="F30" s="196" t="s">
        <v>164</v>
      </c>
      <c r="G30" s="189">
        <v>25391</v>
      </c>
      <c r="H30" s="189">
        <v>32036</v>
      </c>
    </row>
    <row r="31" spans="1:8" ht="21">
      <c r="A31" s="190">
        <v>25</v>
      </c>
      <c r="B31" s="200" t="s">
        <v>129</v>
      </c>
      <c r="C31" s="199">
        <v>19424</v>
      </c>
      <c r="D31" s="199">
        <v>2213640.19</v>
      </c>
      <c r="E31" s="192">
        <v>25</v>
      </c>
      <c r="F31" s="196" t="s">
        <v>159</v>
      </c>
      <c r="G31" s="189">
        <v>31170</v>
      </c>
      <c r="H31" s="189">
        <v>29636</v>
      </c>
    </row>
    <row r="32" spans="1:8" ht="21" customHeight="1">
      <c r="A32" s="190">
        <v>26</v>
      </c>
      <c r="B32" s="200" t="s">
        <v>161</v>
      </c>
      <c r="C32" s="199">
        <v>7251.9</v>
      </c>
      <c r="D32" s="199">
        <v>2201345.93</v>
      </c>
      <c r="E32" s="192">
        <v>26</v>
      </c>
      <c r="F32" s="196" t="s">
        <v>165</v>
      </c>
      <c r="G32" s="189">
        <v>27500</v>
      </c>
      <c r="H32" s="189">
        <v>27500</v>
      </c>
    </row>
    <row r="33" spans="1:8" ht="21" customHeight="1">
      <c r="A33" s="190">
        <v>27</v>
      </c>
      <c r="B33" s="197" t="s">
        <v>129</v>
      </c>
      <c r="C33" s="199">
        <v>21608</v>
      </c>
      <c r="D33" s="199">
        <v>2159349.96</v>
      </c>
      <c r="E33" s="192">
        <v>27</v>
      </c>
      <c r="F33" s="196" t="s">
        <v>166</v>
      </c>
      <c r="G33" s="189">
        <v>22040</v>
      </c>
      <c r="H33" s="189">
        <v>27294.08</v>
      </c>
    </row>
    <row r="34" spans="1:8" ht="21" customHeight="1">
      <c r="A34" s="190">
        <v>28</v>
      </c>
      <c r="B34" s="200" t="s">
        <v>129</v>
      </c>
      <c r="C34" s="199">
        <v>21608</v>
      </c>
      <c r="D34" s="199">
        <v>2159349.96</v>
      </c>
      <c r="E34" s="192">
        <v>28</v>
      </c>
      <c r="F34" s="196" t="s">
        <v>167</v>
      </c>
      <c r="G34" s="189">
        <v>10374</v>
      </c>
      <c r="H34" s="189">
        <v>26125</v>
      </c>
    </row>
    <row r="35" spans="1:8" ht="21" customHeight="1">
      <c r="A35" s="190">
        <v>29</v>
      </c>
      <c r="B35" s="200" t="s">
        <v>129</v>
      </c>
      <c r="C35" s="199">
        <v>21008</v>
      </c>
      <c r="D35" s="199">
        <v>2099368.01</v>
      </c>
      <c r="E35" s="192">
        <v>29</v>
      </c>
      <c r="F35" s="196" t="s">
        <v>153</v>
      </c>
      <c r="G35" s="189">
        <v>10237.94</v>
      </c>
      <c r="H35" s="189">
        <v>26040</v>
      </c>
    </row>
    <row r="36" spans="1:8" ht="21">
      <c r="A36" s="190">
        <v>30</v>
      </c>
      <c r="B36" s="200" t="s">
        <v>143</v>
      </c>
      <c r="C36" s="199">
        <v>39287.5</v>
      </c>
      <c r="D36" s="199">
        <v>2064123.15</v>
      </c>
      <c r="E36" s="192">
        <v>30</v>
      </c>
      <c r="F36" s="201" t="s">
        <v>168</v>
      </c>
      <c r="G36" s="189">
        <v>44571</v>
      </c>
      <c r="H36" s="189">
        <v>25260</v>
      </c>
    </row>
    <row r="37" spans="1:8" ht="21">
      <c r="A37" s="190">
        <v>31</v>
      </c>
      <c r="B37" s="200" t="s">
        <v>143</v>
      </c>
      <c r="C37" s="199">
        <v>38212.5</v>
      </c>
      <c r="D37" s="199">
        <v>2007643.8</v>
      </c>
      <c r="E37" s="192">
        <v>31</v>
      </c>
      <c r="F37" s="196" t="s">
        <v>159</v>
      </c>
      <c r="G37" s="189">
        <v>8040</v>
      </c>
      <c r="H37" s="189">
        <v>25170</v>
      </c>
    </row>
    <row r="38" spans="1:8" ht="21" customHeight="1">
      <c r="A38" s="190">
        <v>32</v>
      </c>
      <c r="B38" s="200" t="s">
        <v>37</v>
      </c>
      <c r="C38" s="199">
        <v>2156.2</v>
      </c>
      <c r="D38" s="199">
        <v>1819253.2</v>
      </c>
      <c r="E38" s="192">
        <v>32</v>
      </c>
      <c r="F38" s="196" t="s">
        <v>169</v>
      </c>
      <c r="G38" s="189">
        <v>13025.4</v>
      </c>
      <c r="H38" s="189">
        <v>23905.35</v>
      </c>
    </row>
    <row r="39" spans="1:8" ht="21">
      <c r="A39" s="190">
        <v>33</v>
      </c>
      <c r="B39" s="200" t="s">
        <v>129</v>
      </c>
      <c r="C39" s="199">
        <v>43216</v>
      </c>
      <c r="D39" s="199">
        <v>1576751.62</v>
      </c>
      <c r="E39" s="192">
        <v>33</v>
      </c>
      <c r="F39" s="196" t="s">
        <v>159</v>
      </c>
      <c r="G39" s="189">
        <v>9630</v>
      </c>
      <c r="H39" s="189">
        <v>22840</v>
      </c>
    </row>
    <row r="40" spans="1:8" ht="21" customHeight="1">
      <c r="A40" s="190">
        <v>34</v>
      </c>
      <c r="B40" s="200" t="s">
        <v>181</v>
      </c>
      <c r="C40" s="199">
        <v>109312.5</v>
      </c>
      <c r="D40" s="199">
        <v>1437227.63</v>
      </c>
      <c r="E40" s="192">
        <v>34</v>
      </c>
      <c r="F40" s="196" t="s">
        <v>170</v>
      </c>
      <c r="G40" s="189">
        <v>14671.6</v>
      </c>
      <c r="H40" s="189">
        <v>22503.2</v>
      </c>
    </row>
    <row r="41" spans="1:8" ht="21">
      <c r="A41" s="190">
        <v>35</v>
      </c>
      <c r="B41" s="200" t="s">
        <v>143</v>
      </c>
      <c r="C41" s="199">
        <v>26333.75</v>
      </c>
      <c r="D41" s="199">
        <v>1383546.81</v>
      </c>
      <c r="E41" s="192">
        <v>35</v>
      </c>
      <c r="F41" s="196" t="s">
        <v>159</v>
      </c>
      <c r="G41" s="202">
        <v>9210</v>
      </c>
      <c r="H41" s="202">
        <v>20110</v>
      </c>
    </row>
    <row r="42" spans="1:8" ht="21">
      <c r="A42" s="190">
        <v>36</v>
      </c>
      <c r="B42" s="200" t="s">
        <v>143</v>
      </c>
      <c r="C42" s="199">
        <v>53957</v>
      </c>
      <c r="D42" s="199">
        <v>1312422.43</v>
      </c>
      <c r="E42" s="192">
        <v>36</v>
      </c>
      <c r="F42" s="196" t="s">
        <v>162</v>
      </c>
      <c r="G42" s="189">
        <v>13300</v>
      </c>
      <c r="H42" s="189">
        <v>18984.24</v>
      </c>
    </row>
    <row r="43" spans="1:8" ht="21" customHeight="1">
      <c r="A43" s="190">
        <v>37</v>
      </c>
      <c r="B43" s="197" t="s">
        <v>147</v>
      </c>
      <c r="C43" s="198">
        <v>50225</v>
      </c>
      <c r="D43" s="198">
        <v>1295230.53</v>
      </c>
      <c r="E43" s="192">
        <v>37</v>
      </c>
      <c r="F43" s="196" t="s">
        <v>172</v>
      </c>
      <c r="G43" s="189">
        <v>7481</v>
      </c>
      <c r="H43" s="189">
        <v>18720</v>
      </c>
    </row>
    <row r="44" spans="1:8" ht="21">
      <c r="A44" s="190">
        <v>38</v>
      </c>
      <c r="B44" s="200" t="s">
        <v>37</v>
      </c>
      <c r="C44" s="199">
        <v>257</v>
      </c>
      <c r="D44" s="199">
        <v>1287005.54</v>
      </c>
      <c r="E44" s="192">
        <v>38</v>
      </c>
      <c r="F44" s="196" t="s">
        <v>158</v>
      </c>
      <c r="G44" s="189">
        <v>18100</v>
      </c>
      <c r="H44" s="189">
        <v>18100</v>
      </c>
    </row>
    <row r="45" spans="1:8" ht="21">
      <c r="A45" s="190">
        <v>39</v>
      </c>
      <c r="B45" s="200" t="s">
        <v>37</v>
      </c>
      <c r="C45" s="199">
        <v>1325.8</v>
      </c>
      <c r="D45" s="199">
        <v>1250199.29</v>
      </c>
      <c r="E45" s="192">
        <v>39</v>
      </c>
      <c r="F45" s="196" t="s">
        <v>158</v>
      </c>
      <c r="G45" s="189">
        <v>17581.83</v>
      </c>
      <c r="H45" s="189">
        <v>17581.83</v>
      </c>
    </row>
    <row r="46" spans="1:8" ht="21" customHeight="1">
      <c r="A46" s="190">
        <v>40</v>
      </c>
      <c r="B46" s="185" t="s">
        <v>147</v>
      </c>
      <c r="C46" s="195">
        <v>44730</v>
      </c>
      <c r="D46" s="195">
        <v>1174573.42</v>
      </c>
      <c r="E46" s="192">
        <v>40</v>
      </c>
      <c r="F46" s="196" t="s">
        <v>65</v>
      </c>
      <c r="G46" s="189">
        <v>80700</v>
      </c>
      <c r="H46" s="189">
        <v>13893.12</v>
      </c>
    </row>
    <row r="47" spans="1:8" ht="21">
      <c r="A47" s="190">
        <v>41</v>
      </c>
      <c r="B47" s="200" t="s">
        <v>147</v>
      </c>
      <c r="C47" s="199">
        <v>44220</v>
      </c>
      <c r="D47" s="199">
        <v>1139802.87</v>
      </c>
      <c r="E47" s="192">
        <v>41</v>
      </c>
      <c r="F47" s="196" t="s">
        <v>159</v>
      </c>
      <c r="G47" s="189">
        <v>29560</v>
      </c>
      <c r="H47" s="189">
        <v>11315</v>
      </c>
    </row>
    <row r="48" spans="1:8" ht="21">
      <c r="A48" s="190">
        <v>42</v>
      </c>
      <c r="B48" s="200" t="s">
        <v>147</v>
      </c>
      <c r="C48" s="199">
        <v>44220</v>
      </c>
      <c r="D48" s="199">
        <v>1139802.87</v>
      </c>
      <c r="E48" s="192">
        <v>42</v>
      </c>
      <c r="F48" s="196" t="s">
        <v>162</v>
      </c>
      <c r="G48" s="189">
        <v>13910</v>
      </c>
      <c r="H48" s="189">
        <v>11026</v>
      </c>
    </row>
    <row r="49" spans="1:8" ht="21">
      <c r="A49" s="190">
        <v>43</v>
      </c>
      <c r="B49" s="200" t="s">
        <v>147</v>
      </c>
      <c r="C49" s="199">
        <v>41952</v>
      </c>
      <c r="D49" s="199">
        <v>1081030.41</v>
      </c>
      <c r="E49" s="192">
        <v>43</v>
      </c>
      <c r="F49" s="196" t="s">
        <v>162</v>
      </c>
      <c r="G49" s="189">
        <v>15170</v>
      </c>
      <c r="H49" s="189">
        <v>10160.4</v>
      </c>
    </row>
    <row r="50" spans="1:8" ht="21" customHeight="1">
      <c r="A50" s="190">
        <v>44</v>
      </c>
      <c r="B50" s="185" t="s">
        <v>105</v>
      </c>
      <c r="C50" s="191">
        <v>8100</v>
      </c>
      <c r="D50" s="191">
        <v>1077230.46</v>
      </c>
      <c r="E50" s="192">
        <v>44</v>
      </c>
      <c r="F50" s="196" t="s">
        <v>65</v>
      </c>
      <c r="G50" s="189">
        <v>28280</v>
      </c>
      <c r="H50" s="189">
        <v>10100</v>
      </c>
    </row>
    <row r="51" spans="1:8" ht="21" customHeight="1">
      <c r="A51" s="190">
        <v>45</v>
      </c>
      <c r="B51" s="200" t="s">
        <v>37</v>
      </c>
      <c r="C51" s="199">
        <v>1541.2</v>
      </c>
      <c r="D51" s="199">
        <v>954888.12</v>
      </c>
      <c r="E51" s="192">
        <v>45</v>
      </c>
      <c r="F51" s="196" t="s">
        <v>174</v>
      </c>
      <c r="G51" s="189">
        <v>10092</v>
      </c>
      <c r="H51" s="189">
        <v>10092</v>
      </c>
    </row>
    <row r="52" spans="1:8" ht="21">
      <c r="A52" s="190">
        <v>46</v>
      </c>
      <c r="B52" s="200" t="s">
        <v>37</v>
      </c>
      <c r="C52" s="199">
        <v>194</v>
      </c>
      <c r="D52" s="199">
        <v>932207.7</v>
      </c>
      <c r="E52" s="192">
        <v>46</v>
      </c>
      <c r="F52" s="196" t="s">
        <v>159</v>
      </c>
      <c r="G52" s="189">
        <v>14150</v>
      </c>
      <c r="H52" s="189">
        <v>10056</v>
      </c>
    </row>
    <row r="53" spans="1:8" ht="21">
      <c r="A53" s="190">
        <v>47</v>
      </c>
      <c r="B53" s="200" t="s">
        <v>143</v>
      </c>
      <c r="C53" s="199">
        <v>81865</v>
      </c>
      <c r="D53" s="199">
        <v>896080.61</v>
      </c>
      <c r="E53" s="192">
        <v>47</v>
      </c>
      <c r="F53" s="196" t="s">
        <v>159</v>
      </c>
      <c r="G53" s="189">
        <v>9800</v>
      </c>
      <c r="H53" s="189">
        <v>9816</v>
      </c>
    </row>
    <row r="54" spans="1:8" ht="21" customHeight="1">
      <c r="A54" s="190">
        <v>48</v>
      </c>
      <c r="B54" s="200" t="s">
        <v>37</v>
      </c>
      <c r="C54" s="199">
        <v>1105.2</v>
      </c>
      <c r="D54" s="199">
        <v>733678</v>
      </c>
      <c r="E54" s="192">
        <v>48</v>
      </c>
      <c r="F54" s="196" t="s">
        <v>65</v>
      </c>
      <c r="G54" s="189">
        <v>54575</v>
      </c>
      <c r="H54" s="189">
        <v>9785</v>
      </c>
    </row>
    <row r="55" spans="1:8" ht="21" customHeight="1">
      <c r="A55" s="190">
        <v>49</v>
      </c>
      <c r="B55" s="200" t="s">
        <v>147</v>
      </c>
      <c r="C55" s="199">
        <v>25151</v>
      </c>
      <c r="D55" s="199">
        <v>661129.9</v>
      </c>
      <c r="E55" s="192">
        <v>49</v>
      </c>
      <c r="F55" s="196" t="s">
        <v>176</v>
      </c>
      <c r="G55" s="189">
        <v>450</v>
      </c>
      <c r="H55" s="189">
        <v>9200</v>
      </c>
    </row>
    <row r="56" spans="1:8" ht="21" customHeight="1">
      <c r="A56" s="190">
        <v>50</v>
      </c>
      <c r="B56" s="200" t="s">
        <v>143</v>
      </c>
      <c r="C56" s="199">
        <v>26977</v>
      </c>
      <c r="D56" s="199">
        <v>656182.02</v>
      </c>
      <c r="E56" s="192">
        <v>50</v>
      </c>
      <c r="F56" s="196" t="s">
        <v>177</v>
      </c>
      <c r="G56" s="189">
        <v>9450</v>
      </c>
      <c r="H56" s="189">
        <v>8620</v>
      </c>
    </row>
    <row r="57" spans="1:8" ht="21" customHeight="1">
      <c r="A57" s="190">
        <v>51</v>
      </c>
      <c r="B57" s="200" t="s">
        <v>185</v>
      </c>
      <c r="C57" s="199">
        <v>26000</v>
      </c>
      <c r="D57" s="199">
        <v>632422.75</v>
      </c>
      <c r="E57" s="192">
        <v>51</v>
      </c>
      <c r="F57" s="196" t="s">
        <v>178</v>
      </c>
      <c r="G57" s="189">
        <v>19390.55</v>
      </c>
      <c r="H57" s="189">
        <v>6454.32</v>
      </c>
    </row>
    <row r="58" spans="1:8" ht="21" customHeight="1">
      <c r="A58" s="190">
        <v>52</v>
      </c>
      <c r="B58" s="200" t="s">
        <v>173</v>
      </c>
      <c r="C58" s="199">
        <v>36446</v>
      </c>
      <c r="D58" s="199">
        <v>598984.54</v>
      </c>
      <c r="E58" s="192">
        <v>52</v>
      </c>
      <c r="F58" s="196" t="s">
        <v>179</v>
      </c>
      <c r="G58" s="189">
        <v>1638</v>
      </c>
      <c r="H58" s="189">
        <v>5943.7</v>
      </c>
    </row>
    <row r="59" spans="1:8" ht="21" customHeight="1">
      <c r="A59" s="190">
        <v>53</v>
      </c>
      <c r="B59" s="185" t="s">
        <v>147</v>
      </c>
      <c r="C59" s="195">
        <v>22365</v>
      </c>
      <c r="D59" s="195">
        <v>587304.95</v>
      </c>
      <c r="E59" s="192">
        <v>53</v>
      </c>
      <c r="F59" s="196" t="s">
        <v>180</v>
      </c>
      <c r="G59" s="189">
        <v>955</v>
      </c>
      <c r="H59" s="189">
        <v>5000</v>
      </c>
    </row>
    <row r="60" spans="1:8" ht="21" customHeight="1">
      <c r="A60" s="190">
        <v>54</v>
      </c>
      <c r="B60" s="200" t="s">
        <v>147</v>
      </c>
      <c r="C60" s="199">
        <v>21105</v>
      </c>
      <c r="D60" s="199">
        <v>543996.82</v>
      </c>
      <c r="E60" s="192">
        <v>54</v>
      </c>
      <c r="F60" s="196" t="s">
        <v>65</v>
      </c>
      <c r="G60" s="189">
        <v>29200</v>
      </c>
      <c r="H60" s="189">
        <v>3372</v>
      </c>
    </row>
    <row r="61" spans="1:8" ht="21" customHeight="1">
      <c r="A61" s="190">
        <v>55</v>
      </c>
      <c r="B61" s="200" t="s">
        <v>143</v>
      </c>
      <c r="C61" s="199">
        <v>19300</v>
      </c>
      <c r="D61" s="199">
        <v>450667.25</v>
      </c>
      <c r="E61" s="192">
        <v>55</v>
      </c>
      <c r="F61" s="196" t="s">
        <v>183</v>
      </c>
      <c r="G61" s="189">
        <v>296</v>
      </c>
      <c r="H61" s="189">
        <v>2150</v>
      </c>
    </row>
    <row r="62" spans="1:8" ht="21" customHeight="1">
      <c r="A62" s="190">
        <v>56</v>
      </c>
      <c r="B62" s="200" t="s">
        <v>143</v>
      </c>
      <c r="C62" s="199">
        <v>19904.3</v>
      </c>
      <c r="D62" s="199">
        <v>446902.03</v>
      </c>
      <c r="E62" s="192">
        <v>56</v>
      </c>
      <c r="F62" s="196" t="s">
        <v>184</v>
      </c>
      <c r="G62" s="189">
        <v>673</v>
      </c>
      <c r="H62" s="189">
        <v>2142.62</v>
      </c>
    </row>
    <row r="63" spans="1:8" ht="21" customHeight="1">
      <c r="A63" s="190">
        <v>57</v>
      </c>
      <c r="B63" s="200" t="s">
        <v>37</v>
      </c>
      <c r="C63" s="199">
        <v>603</v>
      </c>
      <c r="D63" s="199">
        <v>416380.6</v>
      </c>
      <c r="E63" s="192">
        <v>57</v>
      </c>
      <c r="F63" s="196" t="s">
        <v>186</v>
      </c>
      <c r="G63" s="189">
        <v>102</v>
      </c>
      <c r="H63" s="189">
        <v>1973.75</v>
      </c>
    </row>
    <row r="64" spans="1:8" ht="21" customHeight="1">
      <c r="A64" s="190">
        <v>58</v>
      </c>
      <c r="B64" s="200" t="s">
        <v>188</v>
      </c>
      <c r="C64" s="199">
        <v>27280</v>
      </c>
      <c r="D64" s="199">
        <v>87643.77</v>
      </c>
      <c r="E64" s="192">
        <v>58</v>
      </c>
      <c r="F64" s="196" t="s">
        <v>187</v>
      </c>
      <c r="G64" s="189">
        <v>72</v>
      </c>
      <c r="H64" s="189">
        <v>1906.25</v>
      </c>
    </row>
    <row r="65" spans="1:8" ht="21" customHeight="1">
      <c r="A65" s="190">
        <v>59</v>
      </c>
      <c r="B65" s="200" t="s">
        <v>129</v>
      </c>
      <c r="C65" s="199">
        <v>19264</v>
      </c>
      <c r="D65" s="199">
        <v>38361.6</v>
      </c>
      <c r="E65" s="192">
        <v>59</v>
      </c>
      <c r="F65" s="196" t="s">
        <v>187</v>
      </c>
      <c r="G65" s="189">
        <v>184</v>
      </c>
      <c r="H65" s="189">
        <v>1301.65</v>
      </c>
    </row>
    <row r="66" spans="1:8" ht="21" customHeight="1">
      <c r="A66" s="190">
        <v>60</v>
      </c>
      <c r="B66" s="200" t="s">
        <v>143</v>
      </c>
      <c r="C66" s="199">
        <v>27000</v>
      </c>
      <c r="D66" s="199">
        <v>27000</v>
      </c>
      <c r="E66" s="192">
        <v>60</v>
      </c>
      <c r="F66" s="196" t="s">
        <v>168</v>
      </c>
      <c r="G66" s="189">
        <v>27500</v>
      </c>
      <c r="H66" s="189">
        <v>1050</v>
      </c>
    </row>
    <row r="67" spans="1:8" ht="21" customHeight="1">
      <c r="A67" s="190">
        <v>61</v>
      </c>
      <c r="B67" s="200" t="s">
        <v>143</v>
      </c>
      <c r="C67" s="199">
        <v>106202</v>
      </c>
      <c r="D67" s="199"/>
      <c r="E67" s="192">
        <v>61</v>
      </c>
      <c r="F67" s="196" t="s">
        <v>189</v>
      </c>
      <c r="G67" s="189">
        <v>1460</v>
      </c>
      <c r="H67" s="189"/>
    </row>
    <row r="68" spans="1:8" ht="21" customHeight="1">
      <c r="A68" s="190">
        <v>62</v>
      </c>
      <c r="B68" s="200" t="s">
        <v>175</v>
      </c>
      <c r="C68" s="199">
        <v>20102.5</v>
      </c>
      <c r="D68" s="199"/>
      <c r="E68" s="192">
        <v>62</v>
      </c>
      <c r="F68" s="196" t="s">
        <v>165</v>
      </c>
      <c r="G68" s="189">
        <v>53600</v>
      </c>
      <c r="H68" s="189"/>
    </row>
    <row r="69" spans="1:8" ht="21" customHeight="1">
      <c r="A69" s="190">
        <v>63</v>
      </c>
      <c r="B69" s="200" t="s">
        <v>175</v>
      </c>
      <c r="C69" s="199">
        <v>109816</v>
      </c>
      <c r="D69" s="199"/>
      <c r="E69" s="192">
        <v>63</v>
      </c>
      <c r="F69" s="196" t="s">
        <v>190</v>
      </c>
      <c r="G69" s="189">
        <v>138</v>
      </c>
      <c r="H69" s="189"/>
    </row>
    <row r="70" spans="1:8" ht="21" customHeight="1">
      <c r="A70" s="190"/>
      <c r="B70" s="200"/>
      <c r="C70" s="199"/>
      <c r="D70" s="199"/>
      <c r="E70" s="192">
        <v>64</v>
      </c>
      <c r="F70" s="196" t="s">
        <v>191</v>
      </c>
      <c r="G70" s="189">
        <v>5530</v>
      </c>
      <c r="H70" s="189"/>
    </row>
    <row r="71" spans="1:8" ht="21" customHeight="1">
      <c r="A71" s="190"/>
      <c r="B71" s="200"/>
      <c r="C71" s="199"/>
      <c r="D71" s="199"/>
      <c r="E71" s="192">
        <v>65</v>
      </c>
      <c r="F71" s="196" t="s">
        <v>192</v>
      </c>
      <c r="G71" s="189">
        <v>929</v>
      </c>
      <c r="H71" s="189"/>
    </row>
    <row r="72" spans="1:8" ht="21" customHeight="1">
      <c r="A72" s="190"/>
      <c r="B72" s="200"/>
      <c r="C72" s="199"/>
      <c r="D72" s="199"/>
      <c r="E72" s="192">
        <v>66</v>
      </c>
      <c r="F72" s="196" t="s">
        <v>190</v>
      </c>
      <c r="G72" s="189">
        <v>3.7</v>
      </c>
      <c r="H72" s="189"/>
    </row>
    <row r="73" spans="1:8" ht="21" customHeight="1">
      <c r="A73" s="190"/>
      <c r="B73" s="200"/>
      <c r="C73" s="199"/>
      <c r="D73" s="199"/>
      <c r="E73" s="192">
        <v>67</v>
      </c>
      <c r="F73" s="196" t="s">
        <v>190</v>
      </c>
      <c r="G73" s="189">
        <v>79</v>
      </c>
      <c r="H73" s="189"/>
    </row>
    <row r="74" spans="1:8" ht="21">
      <c r="A74" s="190"/>
      <c r="B74" s="200"/>
      <c r="C74" s="199"/>
      <c r="D74" s="199"/>
      <c r="E74" s="192">
        <v>68</v>
      </c>
      <c r="F74" s="196" t="s">
        <v>193</v>
      </c>
      <c r="G74" s="189">
        <v>5566.9</v>
      </c>
      <c r="H74" s="189"/>
    </row>
    <row r="75" spans="1:8" ht="21">
      <c r="A75" s="190"/>
      <c r="B75" s="200"/>
      <c r="C75" s="199"/>
      <c r="D75" s="199"/>
      <c r="E75" s="192">
        <v>69</v>
      </c>
      <c r="F75" s="196" t="s">
        <v>194</v>
      </c>
      <c r="G75" s="189">
        <v>21305</v>
      </c>
      <c r="H75" s="189"/>
    </row>
    <row r="76" spans="1:8" ht="21" customHeight="1">
      <c r="A76" s="190"/>
      <c r="B76" s="200"/>
      <c r="C76" s="199"/>
      <c r="D76" s="199"/>
      <c r="E76" s="192">
        <v>70</v>
      </c>
      <c r="F76" s="196" t="s">
        <v>195</v>
      </c>
      <c r="G76" s="189">
        <v>20356</v>
      </c>
      <c r="H76" s="189"/>
    </row>
    <row r="77" spans="1:8" ht="21" customHeight="1">
      <c r="A77" s="190"/>
      <c r="B77" s="200"/>
      <c r="C77" s="199"/>
      <c r="D77" s="199"/>
      <c r="E77" s="192">
        <v>71</v>
      </c>
      <c r="F77" s="196" t="s">
        <v>196</v>
      </c>
      <c r="G77" s="189">
        <v>51560</v>
      </c>
      <c r="H77" s="189"/>
    </row>
    <row r="78" spans="1:8" ht="21" customHeight="1">
      <c r="A78" s="190"/>
      <c r="B78" s="200"/>
      <c r="C78" s="199"/>
      <c r="D78" s="199"/>
      <c r="E78" s="192">
        <v>72</v>
      </c>
      <c r="F78" s="196" t="s">
        <v>190</v>
      </c>
      <c r="G78" s="189">
        <v>2.7</v>
      </c>
      <c r="H78" s="189"/>
    </row>
    <row r="79" spans="1:8" ht="21" customHeight="1">
      <c r="A79" s="190"/>
      <c r="B79" s="200"/>
      <c r="C79" s="199"/>
      <c r="D79" s="199"/>
      <c r="E79" s="192">
        <v>73</v>
      </c>
      <c r="F79" s="196" t="s">
        <v>190</v>
      </c>
      <c r="G79" s="189">
        <v>79</v>
      </c>
      <c r="H79" s="189"/>
    </row>
    <row r="80" spans="1:8" ht="21">
      <c r="A80" s="190"/>
      <c r="B80" s="200"/>
      <c r="C80" s="199"/>
      <c r="D80" s="199"/>
      <c r="E80" s="192"/>
      <c r="F80" s="196"/>
      <c r="G80" s="189"/>
      <c r="H80" s="189"/>
    </row>
    <row r="81" spans="1:8" ht="21">
      <c r="A81" s="190"/>
      <c r="B81" s="200"/>
      <c r="C81" s="199"/>
      <c r="D81" s="199"/>
      <c r="E81" s="192"/>
      <c r="F81" s="196"/>
      <c r="G81" s="189"/>
      <c r="H81" s="189"/>
    </row>
    <row r="82" spans="1:8" ht="21">
      <c r="A82" s="190"/>
      <c r="B82" s="200"/>
      <c r="C82" s="199"/>
      <c r="D82" s="199"/>
      <c r="E82" s="192"/>
      <c r="F82" s="196"/>
      <c r="G82" s="189"/>
      <c r="H82" s="189"/>
    </row>
    <row r="83" spans="1:8" ht="21.75" thickBot="1">
      <c r="A83" s="190"/>
      <c r="B83" s="200"/>
      <c r="C83" s="199"/>
      <c r="D83" s="199"/>
      <c r="E83" s="192"/>
      <c r="F83" s="203"/>
      <c r="G83" s="204"/>
      <c r="H83" s="204"/>
    </row>
    <row r="84" spans="1:8" ht="21.75" thickBot="1">
      <c r="A84" s="304" t="s">
        <v>197</v>
      </c>
      <c r="B84" s="305"/>
      <c r="C84" s="205">
        <f>SUM(C7:C83)</f>
        <v>4656800.8</v>
      </c>
      <c r="D84" s="206">
        <f>SUM(D7:D83)</f>
        <v>210836741.10000008</v>
      </c>
      <c r="E84" s="306" t="s">
        <v>198</v>
      </c>
      <c r="F84" s="307"/>
      <c r="G84" s="207">
        <f>SUM(G7:G83)</f>
        <v>1964327.72</v>
      </c>
      <c r="H84" s="208">
        <f>SUM(H7:H83)</f>
        <v>41932965.94</v>
      </c>
    </row>
    <row r="85" spans="2:7" ht="25.5" customHeight="1">
      <c r="B85" s="308" t="s">
        <v>201</v>
      </c>
      <c r="C85" s="308"/>
      <c r="F85" s="308" t="s">
        <v>202</v>
      </c>
      <c r="G85" s="308"/>
    </row>
    <row r="108" spans="3:4" ht="14.25">
      <c r="C108">
        <v>7182.4</v>
      </c>
      <c r="D108">
        <v>7393612.45</v>
      </c>
    </row>
    <row r="110" spans="2:4" ht="21">
      <c r="B110" s="232"/>
      <c r="C110" s="264"/>
      <c r="D110" s="267"/>
    </row>
    <row r="111" spans="2:4" ht="14.25">
      <c r="B111" s="232"/>
      <c r="C111" s="232"/>
      <c r="D111" s="232"/>
    </row>
  </sheetData>
  <sheetProtection/>
  <mergeCells count="9">
    <mergeCell ref="A84:B84"/>
    <mergeCell ref="E84:F84"/>
    <mergeCell ref="B85:C85"/>
    <mergeCell ref="F85:G85"/>
    <mergeCell ref="A1:G1"/>
    <mergeCell ref="A2:G2"/>
    <mergeCell ref="A3:G3"/>
    <mergeCell ref="B5:C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55"/>
  <sheetViews>
    <sheetView zoomScalePageLayoutView="0" workbookViewId="0" topLeftCell="A13">
      <selection activeCell="G28" sqref="G28"/>
    </sheetView>
  </sheetViews>
  <sheetFormatPr defaultColWidth="9.140625" defaultRowHeight="15"/>
  <cols>
    <col min="1" max="1" width="7.140625" style="0" customWidth="1"/>
    <col min="2" max="2" width="17.7109375" style="0" customWidth="1"/>
    <col min="3" max="3" width="14.421875" style="0" customWidth="1"/>
    <col min="4" max="4" width="16.7109375" style="0" customWidth="1"/>
    <col min="5" max="5" width="15.421875" style="0" customWidth="1"/>
    <col min="6" max="6" width="7.00390625" style="0" customWidth="1"/>
    <col min="7" max="7" width="28.421875" style="0" customWidth="1"/>
    <col min="8" max="8" width="12.57421875" style="0" customWidth="1"/>
    <col min="9" max="9" width="12.8515625" style="0" customWidth="1"/>
    <col min="10" max="10" width="15.8515625" style="0" customWidth="1"/>
  </cols>
  <sheetData>
    <row r="1" spans="1:11" ht="23.2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23.25">
      <c r="A2" s="309" t="s">
        <v>135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23.25">
      <c r="A3" s="309" t="s">
        <v>136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24" thickBo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0" ht="21.75" thickBot="1">
      <c r="A5" s="176" t="s">
        <v>83</v>
      </c>
      <c r="B5" s="310" t="s">
        <v>139</v>
      </c>
      <c r="C5" s="310"/>
      <c r="D5" s="310"/>
      <c r="E5" s="310"/>
      <c r="F5" s="310"/>
      <c r="G5" s="176" t="s">
        <v>83</v>
      </c>
      <c r="H5" s="209" t="s">
        <v>140</v>
      </c>
      <c r="I5" s="210"/>
      <c r="J5" s="209"/>
    </row>
    <row r="6" spans="1:10" ht="20.25" customHeight="1" thickBot="1">
      <c r="A6" s="182" t="s">
        <v>141</v>
      </c>
      <c r="B6" s="179" t="s">
        <v>4</v>
      </c>
      <c r="C6" s="211" t="s">
        <v>5</v>
      </c>
      <c r="D6" s="212" t="s">
        <v>6</v>
      </c>
      <c r="E6" s="213" t="s">
        <v>200</v>
      </c>
      <c r="F6" s="182" t="s">
        <v>141</v>
      </c>
      <c r="G6" s="183" t="s">
        <v>4</v>
      </c>
      <c r="H6" s="179" t="s">
        <v>5</v>
      </c>
      <c r="I6" s="214" t="s">
        <v>6</v>
      </c>
      <c r="J6" s="215" t="s">
        <v>200</v>
      </c>
    </row>
    <row r="7" spans="1:10" ht="42" customHeight="1">
      <c r="A7" s="184">
        <v>1</v>
      </c>
      <c r="B7" s="268" t="s">
        <v>129</v>
      </c>
      <c r="C7" s="269">
        <v>90111100</v>
      </c>
      <c r="D7" s="270">
        <v>652.648</v>
      </c>
      <c r="E7" s="271">
        <v>62525878.269999996</v>
      </c>
      <c r="F7" s="216">
        <v>1</v>
      </c>
      <c r="G7" s="187" t="s">
        <v>144</v>
      </c>
      <c r="H7" s="217">
        <v>84061000</v>
      </c>
      <c r="I7" s="188">
        <f>197210/1000</f>
        <v>197.21</v>
      </c>
      <c r="J7" s="218">
        <v>32411167.68</v>
      </c>
    </row>
    <row r="8" spans="1:11" ht="21">
      <c r="A8" s="190">
        <v>2</v>
      </c>
      <c r="B8" s="272" t="s">
        <v>143</v>
      </c>
      <c r="C8" s="273">
        <v>94036090</v>
      </c>
      <c r="D8" s="274">
        <f>1048855.3/1000</f>
        <v>1048.8553</v>
      </c>
      <c r="E8" s="275">
        <v>36798448.79000001</v>
      </c>
      <c r="F8" s="219">
        <v>2</v>
      </c>
      <c r="G8" s="196" t="s">
        <v>145</v>
      </c>
      <c r="H8" s="220">
        <v>24031920</v>
      </c>
      <c r="I8" s="221">
        <f>162488/1000</f>
        <v>162.488</v>
      </c>
      <c r="J8" s="222">
        <v>3429123.8600000003</v>
      </c>
      <c r="K8" s="223"/>
    </row>
    <row r="9" spans="1:11" ht="21">
      <c r="A9" s="190">
        <v>3</v>
      </c>
      <c r="B9" s="276" t="s">
        <v>147</v>
      </c>
      <c r="C9" s="277">
        <v>10063030</v>
      </c>
      <c r="D9" s="278">
        <v>1000</v>
      </c>
      <c r="E9" s="279">
        <v>18242683.5</v>
      </c>
      <c r="F9" s="219">
        <v>3</v>
      </c>
      <c r="G9" s="87" t="s">
        <v>146</v>
      </c>
      <c r="H9" s="220">
        <v>84061000</v>
      </c>
      <c r="I9" s="221">
        <f>242488/1000</f>
        <v>242.488</v>
      </c>
      <c r="J9" s="222">
        <v>1601774.4</v>
      </c>
      <c r="K9" s="223"/>
    </row>
    <row r="10" spans="1:11" ht="42">
      <c r="A10" s="190">
        <v>4</v>
      </c>
      <c r="B10" s="280" t="s">
        <v>37</v>
      </c>
      <c r="C10" s="281" t="s">
        <v>203</v>
      </c>
      <c r="D10" s="278">
        <f>7182.4/100</f>
        <v>71.824</v>
      </c>
      <c r="E10" s="279">
        <v>7393612.45</v>
      </c>
      <c r="F10" s="219">
        <v>4</v>
      </c>
      <c r="G10" s="196" t="s">
        <v>148</v>
      </c>
      <c r="H10" s="220">
        <v>84818030</v>
      </c>
      <c r="I10" s="221">
        <f>172000/1000</f>
        <v>172</v>
      </c>
      <c r="J10" s="222">
        <v>1349850</v>
      </c>
      <c r="K10" s="223"/>
    </row>
    <row r="11" spans="1:11" ht="21">
      <c r="A11" s="190">
        <v>5</v>
      </c>
      <c r="B11" s="282" t="s">
        <v>182</v>
      </c>
      <c r="C11" s="283">
        <v>40012190</v>
      </c>
      <c r="D11" s="284">
        <f>102000/1000</f>
        <v>102</v>
      </c>
      <c r="E11" s="285">
        <v>6024113.54</v>
      </c>
      <c r="F11" s="219">
        <v>5</v>
      </c>
      <c r="G11" s="193" t="s">
        <v>159</v>
      </c>
      <c r="H11" s="220">
        <v>85185020</v>
      </c>
      <c r="I11" s="221">
        <f>190543.98/1000</f>
        <v>190.54398</v>
      </c>
      <c r="J11" s="222">
        <v>1021446.45</v>
      </c>
      <c r="K11" s="223"/>
    </row>
    <row r="12" spans="1:11" ht="21" customHeight="1">
      <c r="A12" s="190">
        <v>6</v>
      </c>
      <c r="B12" s="276" t="s">
        <v>161</v>
      </c>
      <c r="C12" s="286">
        <v>7129090</v>
      </c>
      <c r="D12" s="278">
        <f>7251.9/1000</f>
        <v>7.2519</v>
      </c>
      <c r="E12" s="279">
        <v>2201345.93</v>
      </c>
      <c r="F12" s="219">
        <v>6</v>
      </c>
      <c r="G12" s="193" t="s">
        <v>149</v>
      </c>
      <c r="H12" s="220">
        <v>96132010</v>
      </c>
      <c r="I12" s="227">
        <f>15946/1000</f>
        <v>15.946</v>
      </c>
      <c r="J12" s="228">
        <v>418660</v>
      </c>
      <c r="K12" s="229"/>
    </row>
    <row r="13" spans="1:11" ht="21" customHeight="1">
      <c r="A13" s="190">
        <v>7</v>
      </c>
      <c r="B13" s="287" t="s">
        <v>105</v>
      </c>
      <c r="C13" s="286">
        <v>21011190</v>
      </c>
      <c r="D13" s="288">
        <f>8100/1000</f>
        <v>8.1</v>
      </c>
      <c r="E13" s="289">
        <v>1077230.46</v>
      </c>
      <c r="F13" s="219">
        <v>7</v>
      </c>
      <c r="G13" s="193" t="s">
        <v>152</v>
      </c>
      <c r="H13" s="220">
        <v>20089310</v>
      </c>
      <c r="I13" s="221">
        <f>31249.3/1000</f>
        <v>31.249299999999998</v>
      </c>
      <c r="J13" s="222">
        <v>289329</v>
      </c>
      <c r="K13" s="223"/>
    </row>
    <row r="14" spans="1:11" ht="21" customHeight="1">
      <c r="A14" s="190">
        <v>8</v>
      </c>
      <c r="B14" s="272" t="s">
        <v>188</v>
      </c>
      <c r="C14" s="281" t="s">
        <v>204</v>
      </c>
      <c r="D14" s="284">
        <f>27280/1000</f>
        <v>27.28</v>
      </c>
      <c r="E14" s="285">
        <v>87643.77</v>
      </c>
      <c r="F14" s="219">
        <v>8</v>
      </c>
      <c r="G14" s="193" t="s">
        <v>150</v>
      </c>
      <c r="H14" s="220">
        <v>56090000</v>
      </c>
      <c r="I14" s="221">
        <f>43284/1000</f>
        <v>43.284</v>
      </c>
      <c r="J14" s="222">
        <v>247403.03</v>
      </c>
      <c r="K14" s="223"/>
    </row>
    <row r="15" spans="1:11" ht="21" customHeight="1">
      <c r="A15" s="190"/>
      <c r="B15" s="290"/>
      <c r="C15" s="291"/>
      <c r="D15" s="278"/>
      <c r="E15" s="279"/>
      <c r="F15" s="219">
        <v>9</v>
      </c>
      <c r="G15" s="193" t="s">
        <v>153</v>
      </c>
      <c r="H15" s="220">
        <v>84158119</v>
      </c>
      <c r="I15" s="221">
        <f>46146.26/1000</f>
        <v>46.146260000000005</v>
      </c>
      <c r="J15" s="222">
        <v>114520</v>
      </c>
      <c r="K15" s="231"/>
    </row>
    <row r="16" spans="1:11" ht="21" customHeight="1">
      <c r="A16" s="190"/>
      <c r="B16" s="226"/>
      <c r="C16" s="230"/>
      <c r="D16" s="224"/>
      <c r="E16" s="225"/>
      <c r="F16" s="219">
        <v>10</v>
      </c>
      <c r="G16" s="193" t="s">
        <v>154</v>
      </c>
      <c r="H16" s="220">
        <v>39229012</v>
      </c>
      <c r="I16" s="227">
        <f>8900/1000</f>
        <v>8.9</v>
      </c>
      <c r="J16" s="228">
        <v>87349</v>
      </c>
      <c r="K16" s="223"/>
    </row>
    <row r="17" spans="1:11" ht="21.75" thickBot="1">
      <c r="A17" s="190"/>
      <c r="B17" s="233"/>
      <c r="C17" s="234"/>
      <c r="D17" s="235"/>
      <c r="E17" s="236"/>
      <c r="F17" s="237"/>
      <c r="G17" s="238"/>
      <c r="H17" s="239"/>
      <c r="I17" s="240"/>
      <c r="J17" s="241"/>
      <c r="K17" s="232"/>
    </row>
    <row r="18" spans="1:10" ht="21" customHeight="1" thickBot="1">
      <c r="A18" s="242"/>
      <c r="B18" s="314" t="s">
        <v>197</v>
      </c>
      <c r="C18" s="315"/>
      <c r="D18" s="243">
        <f>SUM(D7:D17)</f>
        <v>2917.9592000000002</v>
      </c>
      <c r="E18" s="244">
        <f>SUM(E7:E17)</f>
        <v>134350956.71000004</v>
      </c>
      <c r="F18" s="192"/>
      <c r="G18" s="316" t="s">
        <v>198</v>
      </c>
      <c r="H18" s="316"/>
      <c r="I18" s="243">
        <f>SUM(I7:I17)</f>
        <v>1110.25554</v>
      </c>
      <c r="J18" s="245">
        <f>SUM(J7:J17)</f>
        <v>40970623.42</v>
      </c>
    </row>
    <row r="19" spans="1:11" ht="21" customHeight="1" thickBot="1">
      <c r="A19" s="312" t="s">
        <v>20</v>
      </c>
      <c r="B19" s="313"/>
      <c r="C19" s="246"/>
      <c r="D19" s="247">
        <v>1738.8415999999997</v>
      </c>
      <c r="E19" s="248">
        <v>76485784.39000005</v>
      </c>
      <c r="F19" s="249"/>
      <c r="G19" s="250" t="s">
        <v>20</v>
      </c>
      <c r="H19" s="246"/>
      <c r="I19" s="248">
        <v>854.0721799999999</v>
      </c>
      <c r="J19" s="251">
        <v>962342.5199999958</v>
      </c>
      <c r="K19" s="252"/>
    </row>
    <row r="20" spans="1:10" ht="21" customHeight="1" thickBot="1">
      <c r="A20" s="253" t="s">
        <v>205</v>
      </c>
      <c r="B20" s="254"/>
      <c r="C20" s="255"/>
      <c r="D20" s="256">
        <v>4656.8008</v>
      </c>
      <c r="E20" s="257">
        <v>210836741.10000008</v>
      </c>
      <c r="F20" s="258"/>
      <c r="G20" s="254" t="s">
        <v>79</v>
      </c>
      <c r="H20" s="255"/>
      <c r="I20" s="259">
        <v>1964.32772</v>
      </c>
      <c r="J20" s="257">
        <v>41932965.94</v>
      </c>
    </row>
    <row r="21" spans="1:10" ht="21">
      <c r="A21" s="295"/>
      <c r="B21" s="311" t="s">
        <v>207</v>
      </c>
      <c r="C21" s="311"/>
      <c r="D21" s="311"/>
      <c r="F21" s="261"/>
      <c r="G21" s="262" t="s">
        <v>208</v>
      </c>
      <c r="H21" s="262"/>
      <c r="I21" s="262"/>
      <c r="J21" s="260"/>
    </row>
    <row r="23" spans="8:10" ht="21">
      <c r="H23" s="232"/>
      <c r="I23" s="223"/>
      <c r="J23" s="232"/>
    </row>
    <row r="24" spans="5:10" ht="14.25">
      <c r="E24" s="292"/>
      <c r="H24" s="232"/>
      <c r="I24" s="232"/>
      <c r="J24" s="232"/>
    </row>
    <row r="25" ht="14.25">
      <c r="D25" s="292"/>
    </row>
    <row r="26" spans="3:4" ht="21">
      <c r="C26" s="264"/>
      <c r="D26" s="264"/>
    </row>
    <row r="27" spans="3:10" ht="21">
      <c r="C27" s="264"/>
      <c r="D27" s="264"/>
      <c r="J27" s="292"/>
    </row>
    <row r="28" spans="3:7" ht="21">
      <c r="C28" s="264"/>
      <c r="D28" s="264"/>
      <c r="E28" s="232"/>
      <c r="F28" s="232"/>
      <c r="G28" s="232"/>
    </row>
    <row r="29" spans="3:9" ht="21">
      <c r="C29" s="264"/>
      <c r="D29" s="264"/>
      <c r="E29" s="232"/>
      <c r="F29" s="232"/>
      <c r="G29" s="232"/>
      <c r="I29" s="292"/>
    </row>
    <row r="30" spans="3:7" ht="21">
      <c r="C30" s="265"/>
      <c r="D30" s="265"/>
      <c r="E30" s="232"/>
      <c r="F30" s="232"/>
      <c r="G30" s="232"/>
    </row>
    <row r="31" spans="3:7" ht="21">
      <c r="C31" s="264"/>
      <c r="D31" s="264"/>
      <c r="E31" s="232"/>
      <c r="F31" s="232"/>
      <c r="G31" s="232"/>
    </row>
    <row r="32" spans="3:7" ht="21">
      <c r="C32" s="264"/>
      <c r="D32" s="264"/>
      <c r="E32" s="232"/>
      <c r="F32" s="232"/>
      <c r="G32" s="232"/>
    </row>
    <row r="33" spans="3:7" ht="14.25">
      <c r="C33" s="266"/>
      <c r="D33" s="266"/>
      <c r="E33" s="232"/>
      <c r="F33" s="232"/>
      <c r="G33" s="232"/>
    </row>
    <row r="34" spans="3:7" ht="14.25">
      <c r="C34" s="232"/>
      <c r="D34" s="232"/>
      <c r="E34" s="232"/>
      <c r="F34" s="232"/>
      <c r="G34" s="232"/>
    </row>
    <row r="35" spans="3:7" ht="14.25">
      <c r="C35" s="232"/>
      <c r="D35" s="232"/>
      <c r="E35" s="266"/>
      <c r="F35" s="266"/>
      <c r="G35" s="232"/>
    </row>
    <row r="36" spans="3:7" ht="14.25">
      <c r="C36" s="232"/>
      <c r="D36" s="232"/>
      <c r="E36" s="232"/>
      <c r="F36" s="232"/>
      <c r="G36" s="232"/>
    </row>
    <row r="37" spans="3:7" ht="14.25">
      <c r="C37" s="232"/>
      <c r="D37" s="232"/>
      <c r="E37" s="232"/>
      <c r="F37" s="232"/>
      <c r="G37" s="232"/>
    </row>
    <row r="38" spans="3:7" ht="14.25">
      <c r="C38" s="232"/>
      <c r="D38" s="232"/>
      <c r="E38" s="232"/>
      <c r="F38" s="232"/>
      <c r="G38" s="232"/>
    </row>
    <row r="39" spans="3:7" ht="14.25">
      <c r="C39" s="232"/>
      <c r="D39" s="232"/>
      <c r="E39" s="232"/>
      <c r="F39" s="232"/>
      <c r="G39" s="232"/>
    </row>
    <row r="40" spans="3:7" ht="21">
      <c r="C40" s="264"/>
      <c r="D40" s="264"/>
      <c r="E40" s="232"/>
      <c r="F40" s="232"/>
      <c r="G40" s="232"/>
    </row>
    <row r="41" spans="3:7" ht="21">
      <c r="C41" s="264"/>
      <c r="D41" s="264"/>
      <c r="E41" s="232"/>
      <c r="F41" s="232"/>
      <c r="G41" s="232"/>
    </row>
    <row r="42" spans="3:7" ht="21">
      <c r="C42" s="264"/>
      <c r="D42" s="264"/>
      <c r="E42" s="232"/>
      <c r="F42" s="232"/>
      <c r="G42" s="232"/>
    </row>
    <row r="43" spans="3:7" ht="21">
      <c r="C43" s="264"/>
      <c r="D43" s="264"/>
      <c r="E43" s="232"/>
      <c r="F43" s="232"/>
      <c r="G43" s="232"/>
    </row>
    <row r="45" spans="3:5" ht="14.25">
      <c r="C45" s="232"/>
      <c r="D45" s="232"/>
      <c r="E45" s="232"/>
    </row>
    <row r="46" spans="3:5" ht="14.25">
      <c r="C46" s="232"/>
      <c r="D46" s="232"/>
      <c r="E46" s="232"/>
    </row>
    <row r="47" spans="3:5" ht="21">
      <c r="C47" s="264"/>
      <c r="D47" s="264"/>
      <c r="E47" s="232"/>
    </row>
    <row r="48" spans="3:5" ht="21">
      <c r="C48" s="264"/>
      <c r="D48" s="264"/>
      <c r="E48" s="232"/>
    </row>
    <row r="49" spans="3:5" ht="14.25">
      <c r="C49" s="266"/>
      <c r="D49" s="266"/>
      <c r="E49" s="232"/>
    </row>
    <row r="50" spans="3:5" ht="14.25">
      <c r="C50" s="232"/>
      <c r="D50" s="232"/>
      <c r="E50" s="232"/>
    </row>
    <row r="51" spans="3:5" ht="14.25">
      <c r="C51" s="232"/>
      <c r="D51" s="232"/>
      <c r="E51" s="232"/>
    </row>
    <row r="52" spans="3:5" ht="14.25">
      <c r="C52" s="232"/>
      <c r="D52" s="232"/>
      <c r="E52" s="232"/>
    </row>
    <row r="53" spans="3:5" ht="14.25">
      <c r="C53" s="266"/>
      <c r="D53" s="232"/>
      <c r="E53" s="232"/>
    </row>
    <row r="54" spans="3:5" ht="14.25">
      <c r="C54" s="232"/>
      <c r="D54" s="232"/>
      <c r="E54" s="232"/>
    </row>
    <row r="55" spans="3:5" ht="14.25">
      <c r="C55" s="232"/>
      <c r="D55" s="232"/>
      <c r="E55" s="232"/>
    </row>
  </sheetData>
  <sheetProtection/>
  <mergeCells count="8">
    <mergeCell ref="A1:K1"/>
    <mergeCell ref="B21:D21"/>
    <mergeCell ref="A19:B19"/>
    <mergeCell ref="A2:K2"/>
    <mergeCell ref="A3:K3"/>
    <mergeCell ref="B5:F5"/>
    <mergeCell ref="B18:C18"/>
    <mergeCell ref="G18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401088 จันทร์จิรา กิ่งสกุล</dc:creator>
  <cp:keywords/>
  <dc:description/>
  <cp:lastModifiedBy>Ratchanee Meesanam</cp:lastModifiedBy>
  <cp:lastPrinted>2018-02-22T03:55:34Z</cp:lastPrinted>
  <dcterms:created xsi:type="dcterms:W3CDTF">2018-02-21T02:37:50Z</dcterms:created>
  <dcterms:modified xsi:type="dcterms:W3CDTF">2018-02-23T03:17:10Z</dcterms:modified>
  <cp:category/>
  <cp:version/>
  <cp:contentType/>
  <cp:contentStatus/>
</cp:coreProperties>
</file>